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48" yWindow="-204" windowWidth="10824" windowHeight="8964" tabRatio="747" firstSheet="2" activeTab="6"/>
  </bookViews>
  <sheets>
    <sheet name="2017封面" sheetId="25" r:id="rId1"/>
    <sheet name="2017表目录" sheetId="66" r:id="rId2"/>
    <sheet name="表一、2017收支总表" sheetId="19" r:id="rId3"/>
    <sheet name="表二、2017本级财政收入表" sheetId="18" r:id="rId4"/>
    <sheet name="表三、2017各单位任务（定）" sheetId="62" r:id="rId5"/>
    <sheet name="表四、2017公共财政预算支出汇总表" sheetId="59" r:id="rId6"/>
    <sheet name="表五、2017部门预算支出安排表" sheetId="3" r:id="rId7"/>
    <sheet name="表六、2017政府基金预算" sheetId="27" r:id="rId8"/>
    <sheet name="2017功能支出科目汇总" sheetId="81" r:id="rId9"/>
    <sheet name="附表1、2017管委公务费" sheetId="26" r:id="rId10"/>
    <sheet name="附表2、2017村级支出" sheetId="69" r:id="rId11"/>
    <sheet name="2017年人员支出测算（定）" sheetId="82" r:id="rId12"/>
    <sheet name="201701月应发工资" sheetId="9" r:id="rId13"/>
    <sheet name="科目表" sheetId="80" r:id="rId14"/>
    <sheet name="前3年完成" sheetId="60" r:id="rId15"/>
  </sheets>
  <definedNames>
    <definedName name="_xlnm._FilterDatabase" localSheetId="6" hidden="1">表五、2017部门预算支出安排表!$A$3:$Z$995</definedName>
    <definedName name="_xlnm._FilterDatabase" localSheetId="14" hidden="1">前3年完成!$A$3:$BO$52</definedName>
    <definedName name="_xlnm.Print_Area" localSheetId="3">表二、2017本级财政收入表!$A$1:$J$53</definedName>
    <definedName name="_xlnm.Print_Area" localSheetId="4">'表三、2017各单位任务（定）'!$A$1:$K$48</definedName>
    <definedName name="_xlnm.Print_Area" localSheetId="6">表五、2017部门预算支出安排表!$A$1:$Z$995</definedName>
    <definedName name="_xlnm.Print_Area" localSheetId="2">表一、2017收支总表!$A$1:$M$54</definedName>
    <definedName name="_xlnm.Print_Titles" localSheetId="11">'2017年人员支出测算（定）'!$A:$B,'2017年人员支出测算（定）'!$1:$2</definedName>
    <definedName name="_xlnm.Print_Titles" localSheetId="6">表五、2017部门预算支出安排表!$2:$3</definedName>
    <definedName name="_xlnm.Print_Titles" localSheetId="2">表一、2017收支总表!$1:$3</definedName>
    <definedName name="_xlnm.Print_Titles" localSheetId="14">前3年完成!$1:$3</definedName>
  </definedNames>
  <calcPr calcId="125725"/>
  <pivotCaches>
    <pivotCache cacheId="0" r:id="rId16"/>
    <pivotCache cacheId="1" r:id="rId17"/>
  </pivotCaches>
</workbook>
</file>

<file path=xl/calcChain.xml><?xml version="1.0" encoding="utf-8"?>
<calcChain xmlns="http://schemas.openxmlformats.org/spreadsheetml/2006/main">
  <c r="S64" i="82"/>
  <c r="Q64"/>
  <c r="P64"/>
  <c r="O64"/>
  <c r="M64"/>
  <c r="L64"/>
  <c r="K64"/>
  <c r="J64"/>
  <c r="I64"/>
  <c r="H64"/>
  <c r="G64"/>
  <c r="F64"/>
  <c r="E64"/>
  <c r="D64"/>
  <c r="R63"/>
  <c r="R62"/>
  <c r="R61"/>
  <c r="N60"/>
  <c r="R60" s="1"/>
  <c r="N59"/>
  <c r="R59" s="1"/>
  <c r="N58"/>
  <c r="R58" s="1"/>
  <c r="N57"/>
  <c r="R57" s="1"/>
  <c r="N56"/>
  <c r="R56" s="1"/>
  <c r="N55"/>
  <c r="R55" s="1"/>
  <c r="N54"/>
  <c r="R54" s="1"/>
  <c r="N53"/>
  <c r="R53" s="1"/>
  <c r="N52"/>
  <c r="R52" s="1"/>
  <c r="N51"/>
  <c r="R51" s="1"/>
  <c r="N50"/>
  <c r="R50" s="1"/>
  <c r="N49"/>
  <c r="R49" s="1"/>
  <c r="N48"/>
  <c r="R48" s="1"/>
  <c r="N47"/>
  <c r="R47" s="1"/>
  <c r="N46"/>
  <c r="R46" s="1"/>
  <c r="N45"/>
  <c r="R45" s="1"/>
  <c r="N44"/>
  <c r="R44" s="1"/>
  <c r="N43"/>
  <c r="R43" s="1"/>
  <c r="N42"/>
  <c r="R42" s="1"/>
  <c r="N41"/>
  <c r="R41" s="1"/>
  <c r="N40"/>
  <c r="R40" s="1"/>
  <c r="N39"/>
  <c r="R39" s="1"/>
  <c r="N38"/>
  <c r="R38" s="1"/>
  <c r="N37"/>
  <c r="R37" s="1"/>
  <c r="N36"/>
  <c r="R36" s="1"/>
  <c r="N35"/>
  <c r="R35" s="1"/>
  <c r="N34"/>
  <c r="R34" s="1"/>
  <c r="N33"/>
  <c r="R33" s="1"/>
  <c r="N32"/>
  <c r="R32" s="1"/>
  <c r="N31"/>
  <c r="R31" s="1"/>
  <c r="N30"/>
  <c r="R30" s="1"/>
  <c r="N29"/>
  <c r="R29" s="1"/>
  <c r="N28"/>
  <c r="R28" s="1"/>
  <c r="N27"/>
  <c r="R27" s="1"/>
  <c r="N26"/>
  <c r="R26" s="1"/>
  <c r="N25"/>
  <c r="R25" s="1"/>
  <c r="N24"/>
  <c r="R24" s="1"/>
  <c r="N23"/>
  <c r="R23" s="1"/>
  <c r="N22"/>
  <c r="R22" s="1"/>
  <c r="N21"/>
  <c r="R21" s="1"/>
  <c r="N20"/>
  <c r="R20" s="1"/>
  <c r="N19"/>
  <c r="R19" s="1"/>
  <c r="N18"/>
  <c r="R18" s="1"/>
  <c r="N17"/>
  <c r="R17" s="1"/>
  <c r="N16"/>
  <c r="R16" s="1"/>
  <c r="N15"/>
  <c r="R15" s="1"/>
  <c r="N14"/>
  <c r="R14" s="1"/>
  <c r="N13"/>
  <c r="R13" s="1"/>
  <c r="N12"/>
  <c r="R12" s="1"/>
  <c r="N11"/>
  <c r="R11" s="1"/>
  <c r="N10"/>
  <c r="R10" s="1"/>
  <c r="N9"/>
  <c r="R9" s="1"/>
  <c r="N8"/>
  <c r="R8" s="1"/>
  <c r="N7"/>
  <c r="R7" s="1"/>
  <c r="N6"/>
  <c r="R6" s="1"/>
  <c r="N5"/>
  <c r="R5" s="1"/>
  <c r="N4"/>
  <c r="R4" s="1"/>
  <c r="N3"/>
  <c r="N64" s="1"/>
  <c r="C984" i="3"/>
  <c r="D984"/>
  <c r="K984"/>
  <c r="C883"/>
  <c r="C884"/>
  <c r="C885"/>
  <c r="C886"/>
  <c r="C887"/>
  <c r="C888"/>
  <c r="C889"/>
  <c r="C890"/>
  <c r="C891"/>
  <c r="C892"/>
  <c r="L884"/>
  <c r="M884"/>
  <c r="N884"/>
  <c r="O884"/>
  <c r="P884"/>
  <c r="Q884"/>
  <c r="R884"/>
  <c r="S884"/>
  <c r="T884"/>
  <c r="U884"/>
  <c r="V884"/>
  <c r="W884"/>
  <c r="X884"/>
  <c r="K892"/>
  <c r="D892"/>
  <c r="K891"/>
  <c r="D891"/>
  <c r="K890"/>
  <c r="D890"/>
  <c r="K889"/>
  <c r="D889"/>
  <c r="K888"/>
  <c r="D888"/>
  <c r="K886"/>
  <c r="D886"/>
  <c r="K885"/>
  <c r="K884" s="1"/>
  <c r="D885"/>
  <c r="K551"/>
  <c r="K313"/>
  <c r="K840"/>
  <c r="C840"/>
  <c r="D840"/>
  <c r="K502"/>
  <c r="C502"/>
  <c r="D502"/>
  <c r="K333"/>
  <c r="K323"/>
  <c r="C333"/>
  <c r="D333"/>
  <c r="C323"/>
  <c r="D323"/>
  <c r="K859"/>
  <c r="C859"/>
  <c r="D859"/>
  <c r="K785"/>
  <c r="C785"/>
  <c r="D785"/>
  <c r="K37"/>
  <c r="C37"/>
  <c r="D37"/>
  <c r="K684"/>
  <c r="C684"/>
  <c r="D684"/>
  <c r="C551"/>
  <c r="D551"/>
  <c r="C313"/>
  <c r="D313"/>
  <c r="K233"/>
  <c r="C233"/>
  <c r="D233"/>
  <c r="K103"/>
  <c r="C103"/>
  <c r="D103"/>
  <c r="K548"/>
  <c r="C548"/>
  <c r="D548"/>
  <c r="K780"/>
  <c r="C780"/>
  <c r="D780"/>
  <c r="K695"/>
  <c r="C695"/>
  <c r="D695"/>
  <c r="K558"/>
  <c r="C558"/>
  <c r="D558"/>
  <c r="C437"/>
  <c r="D437"/>
  <c r="K437"/>
  <c r="C129"/>
  <c r="D129"/>
  <c r="D47"/>
  <c r="C47"/>
  <c r="C959"/>
  <c r="D959"/>
  <c r="C960"/>
  <c r="D960"/>
  <c r="C923"/>
  <c r="D923"/>
  <c r="C924"/>
  <c r="D924"/>
  <c r="C925"/>
  <c r="D925"/>
  <c r="C665"/>
  <c r="D665"/>
  <c r="C666"/>
  <c r="D666"/>
  <c r="C643"/>
  <c r="D643"/>
  <c r="C438"/>
  <c r="D438"/>
  <c r="C439"/>
  <c r="D439"/>
  <c r="C440"/>
  <c r="D440"/>
  <c r="C436"/>
  <c r="D436"/>
  <c r="C38"/>
  <c r="C39"/>
  <c r="D38"/>
  <c r="D39"/>
  <c r="L339"/>
  <c r="M339"/>
  <c r="N339"/>
  <c r="O339"/>
  <c r="P339"/>
  <c r="Q339"/>
  <c r="R339"/>
  <c r="S339"/>
  <c r="T339"/>
  <c r="U339"/>
  <c r="V339"/>
  <c r="W339"/>
  <c r="X339"/>
  <c r="L579"/>
  <c r="M579"/>
  <c r="N579"/>
  <c r="O579"/>
  <c r="P579"/>
  <c r="Q579"/>
  <c r="R579"/>
  <c r="S579"/>
  <c r="T579"/>
  <c r="U579"/>
  <c r="V579"/>
  <c r="W579"/>
  <c r="X579"/>
  <c r="K960"/>
  <c r="K925"/>
  <c r="K924"/>
  <c r="K666"/>
  <c r="K643"/>
  <c r="K436"/>
  <c r="K440"/>
  <c r="AD334"/>
  <c r="K334"/>
  <c r="D334"/>
  <c r="C334"/>
  <c r="K39"/>
  <c r="K47"/>
  <c r="K38"/>
  <c r="K129"/>
  <c r="AD131"/>
  <c r="K131"/>
  <c r="D131"/>
  <c r="C131"/>
  <c r="K439"/>
  <c r="H18" i="69"/>
  <c r="N16"/>
  <c r="N7"/>
  <c r="N8"/>
  <c r="N9"/>
  <c r="N10"/>
  <c r="N11"/>
  <c r="N12"/>
  <c r="N6"/>
  <c r="K958" i="3"/>
  <c r="K401"/>
  <c r="C401"/>
  <c r="D401"/>
  <c r="AE492"/>
  <c r="C507"/>
  <c r="D507"/>
  <c r="K507"/>
  <c r="O16" i="69"/>
  <c r="R16"/>
  <c r="B13"/>
  <c r="B18" s="1"/>
  <c r="L13"/>
  <c r="L18" s="1"/>
  <c r="R7"/>
  <c r="R8"/>
  <c r="R9"/>
  <c r="R10"/>
  <c r="R11"/>
  <c r="R12"/>
  <c r="R6"/>
  <c r="Q7"/>
  <c r="Q8"/>
  <c r="Q9"/>
  <c r="Q10"/>
  <c r="Q11"/>
  <c r="Q12"/>
  <c r="Q6"/>
  <c r="O7"/>
  <c r="O8"/>
  <c r="O9"/>
  <c r="O10"/>
  <c r="O11"/>
  <c r="O12"/>
  <c r="O6"/>
  <c r="C770" i="3"/>
  <c r="D770"/>
  <c r="K770"/>
  <c r="C756"/>
  <c r="D756"/>
  <c r="K756"/>
  <c r="C742"/>
  <c r="D742"/>
  <c r="K742"/>
  <c r="C728"/>
  <c r="D728"/>
  <c r="K728"/>
  <c r="C714"/>
  <c r="D714"/>
  <c r="K714"/>
  <c r="C700"/>
  <c r="D700"/>
  <c r="K700"/>
  <c r="C683"/>
  <c r="D683"/>
  <c r="K683"/>
  <c r="C177"/>
  <c r="D177"/>
  <c r="C172"/>
  <c r="D172"/>
  <c r="K177"/>
  <c r="K172"/>
  <c r="AJ317"/>
  <c r="AJ387"/>
  <c r="AE387"/>
  <c r="K116"/>
  <c r="C116"/>
  <c r="D116"/>
  <c r="C6" i="8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5"/>
  <c r="L895" i="3"/>
  <c r="M895"/>
  <c r="N895"/>
  <c r="O895"/>
  <c r="P895"/>
  <c r="Q895"/>
  <c r="R895"/>
  <c r="S895"/>
  <c r="T895"/>
  <c r="U895"/>
  <c r="V895"/>
  <c r="W895"/>
  <c r="X895"/>
  <c r="K898"/>
  <c r="D898"/>
  <c r="C898"/>
  <c r="K897"/>
  <c r="D897"/>
  <c r="C897"/>
  <c r="K896"/>
  <c r="D896"/>
  <c r="C896"/>
  <c r="K629"/>
  <c r="C629"/>
  <c r="D629"/>
  <c r="C135"/>
  <c r="D135"/>
  <c r="V94"/>
  <c r="W94"/>
  <c r="K135"/>
  <c r="M6"/>
  <c r="M5"/>
  <c r="X5"/>
  <c r="W5"/>
  <c r="V5"/>
  <c r="U5"/>
  <c r="S5"/>
  <c r="T5"/>
  <c r="R5"/>
  <c r="Q5"/>
  <c r="P5"/>
  <c r="O5"/>
  <c r="N5"/>
  <c r="L5"/>
  <c r="AJ192"/>
  <c r="AE192"/>
  <c r="K489"/>
  <c r="C488"/>
  <c r="D488"/>
  <c r="C489"/>
  <c r="D489"/>
  <c r="C490"/>
  <c r="D490"/>
  <c r="AA4"/>
  <c r="AB4"/>
  <c r="AD8"/>
  <c r="AD9"/>
  <c r="AD10"/>
  <c r="AD11"/>
  <c r="AD12"/>
  <c r="AD13"/>
  <c r="AD25"/>
  <c r="AD14"/>
  <c r="AD15"/>
  <c r="AD16"/>
  <c r="AD17"/>
  <c r="AD18"/>
  <c r="AD19"/>
  <c r="AD20"/>
  <c r="AD21"/>
  <c r="AD22"/>
  <c r="AD23"/>
  <c r="AD24"/>
  <c r="AD26"/>
  <c r="AD27"/>
  <c r="AD29"/>
  <c r="AD30"/>
  <c r="AD31"/>
  <c r="AD32"/>
  <c r="AD33"/>
  <c r="AD34"/>
  <c r="AD35"/>
  <c r="AD36"/>
  <c r="AD44"/>
  <c r="AD40"/>
  <c r="AD41"/>
  <c r="AD45"/>
  <c r="AD42"/>
  <c r="AD46"/>
  <c r="AD48"/>
  <c r="AD49"/>
  <c r="AD50"/>
  <c r="AD52"/>
  <c r="AD53"/>
  <c r="AD54"/>
  <c r="AD55"/>
  <c r="AD56"/>
  <c r="AD57"/>
  <c r="AD60"/>
  <c r="AD58"/>
  <c r="AD61"/>
  <c r="AD69"/>
  <c r="AD70"/>
  <c r="AD71"/>
  <c r="AD72"/>
  <c r="AD73"/>
  <c r="AD74"/>
  <c r="AD75"/>
  <c r="AD76"/>
  <c r="AD79"/>
  <c r="AD78"/>
  <c r="AD80"/>
  <c r="AD82"/>
  <c r="AD83"/>
  <c r="AD84"/>
  <c r="AD85"/>
  <c r="AD86"/>
  <c r="AD87"/>
  <c r="AD88"/>
  <c r="AD89"/>
  <c r="AD92"/>
  <c r="AD90"/>
  <c r="AD93"/>
  <c r="AD94"/>
  <c r="AD95"/>
  <c r="AD96"/>
  <c r="AD97"/>
  <c r="AD98"/>
  <c r="AD99"/>
  <c r="AD100"/>
  <c r="AD101"/>
  <c r="AD102"/>
  <c r="AD109"/>
  <c r="AD104"/>
  <c r="AD105"/>
  <c r="AD106"/>
  <c r="AD133"/>
  <c r="AD110"/>
  <c r="AD107"/>
  <c r="AD111"/>
  <c r="AD112"/>
  <c r="AD113"/>
  <c r="AD114"/>
  <c r="AD115"/>
  <c r="AD134"/>
  <c r="AD117"/>
  <c r="AD118"/>
  <c r="AD119"/>
  <c r="AD120"/>
  <c r="AD121"/>
  <c r="AD122"/>
  <c r="AD123"/>
  <c r="AD124"/>
  <c r="AD125"/>
  <c r="AD126"/>
  <c r="AD127"/>
  <c r="AD128"/>
  <c r="AD130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4"/>
  <c r="AD171"/>
  <c r="AD175"/>
  <c r="AD176"/>
  <c r="AD178"/>
  <c r="AD179"/>
  <c r="AD180"/>
  <c r="AD181"/>
  <c r="AD182"/>
  <c r="AD183"/>
  <c r="AD184"/>
  <c r="AD185"/>
  <c r="AD186"/>
  <c r="AD187"/>
  <c r="AD188"/>
  <c r="AD190"/>
  <c r="AD191"/>
  <c r="AD193"/>
  <c r="AD194"/>
  <c r="AD195"/>
  <c r="AD196"/>
  <c r="AD197"/>
  <c r="AD198"/>
  <c r="AD199"/>
  <c r="AD200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7"/>
  <c r="AD228"/>
  <c r="AD229"/>
  <c r="AD230"/>
  <c r="AD231"/>
  <c r="AD232"/>
  <c r="AD234"/>
  <c r="AD235"/>
  <c r="AD237"/>
  <c r="AD238"/>
  <c r="AD236"/>
  <c r="AD239"/>
  <c r="AD240"/>
  <c r="AD242"/>
  <c r="AD243"/>
  <c r="AD244"/>
  <c r="AD245"/>
  <c r="AD246"/>
  <c r="AD247"/>
  <c r="AD250"/>
  <c r="AD248"/>
  <c r="AD251"/>
  <c r="AD252"/>
  <c r="AD253"/>
  <c r="AD255"/>
  <c r="AD256"/>
  <c r="AD257"/>
  <c r="AD258"/>
  <c r="AD259"/>
  <c r="AD260"/>
  <c r="AD261"/>
  <c r="AD264"/>
  <c r="AD265"/>
  <c r="AD262"/>
  <c r="AD266"/>
  <c r="AD268"/>
  <c r="AD269"/>
  <c r="AD270"/>
  <c r="AD271"/>
  <c r="AD272"/>
  <c r="AD273"/>
  <c r="AD277"/>
  <c r="AD274"/>
  <c r="AD279"/>
  <c r="AD275"/>
  <c r="AD278"/>
  <c r="AD280"/>
  <c r="AD282"/>
  <c r="AD283"/>
  <c r="AD284"/>
  <c r="AD285"/>
  <c r="AD286"/>
  <c r="AD287"/>
  <c r="AD288"/>
  <c r="AD289"/>
  <c r="AD290"/>
  <c r="AD291"/>
  <c r="AD324"/>
  <c r="AD292"/>
  <c r="AD293"/>
  <c r="AD295"/>
  <c r="AD296"/>
  <c r="AD297"/>
  <c r="AD298"/>
  <c r="AD299"/>
  <c r="AD300"/>
  <c r="AD301"/>
  <c r="AD302"/>
  <c r="AD303"/>
  <c r="AD304"/>
  <c r="AD305"/>
  <c r="AD306"/>
  <c r="AD308"/>
  <c r="AD309"/>
  <c r="AD310"/>
  <c r="AD311"/>
  <c r="AD312"/>
  <c r="AD314"/>
  <c r="AD315"/>
  <c r="AD316"/>
  <c r="AD318"/>
  <c r="AD319"/>
  <c r="AD320"/>
  <c r="AD321"/>
  <c r="AD322"/>
  <c r="AD326"/>
  <c r="AD327"/>
  <c r="AD329"/>
  <c r="AD330"/>
  <c r="AD331"/>
  <c r="AD332"/>
  <c r="AD336"/>
  <c r="AD337"/>
  <c r="AD338"/>
  <c r="AD340"/>
  <c r="AD341"/>
  <c r="AD342"/>
  <c r="AD343"/>
  <c r="AD344"/>
  <c r="AD345"/>
  <c r="AD346"/>
  <c r="AD347"/>
  <c r="AD350"/>
  <c r="AD348"/>
  <c r="AD351"/>
  <c r="AD352"/>
  <c r="AD354"/>
  <c r="AD355"/>
  <c r="AD356"/>
  <c r="AD357"/>
  <c r="AD358"/>
  <c r="AD359"/>
  <c r="AD360"/>
  <c r="AD361"/>
  <c r="AD362"/>
  <c r="AD363"/>
  <c r="AD368"/>
  <c r="AD367"/>
  <c r="AD364"/>
  <c r="AD369"/>
  <c r="AD370"/>
  <c r="AD366"/>
  <c r="AD371"/>
  <c r="AD372"/>
  <c r="AD373"/>
  <c r="AD374"/>
  <c r="AD375"/>
  <c r="AD376"/>
  <c r="AD377"/>
  <c r="AD378"/>
  <c r="AD379"/>
  <c r="AD382"/>
  <c r="AD380"/>
  <c r="AD383"/>
  <c r="AD384"/>
  <c r="AD385"/>
  <c r="AD386"/>
  <c r="AD387"/>
  <c r="AD388"/>
  <c r="AD389"/>
  <c r="AD390"/>
  <c r="AD391"/>
  <c r="AD392"/>
  <c r="AD393"/>
  <c r="AD394"/>
  <c r="AD395"/>
  <c r="AD398"/>
  <c r="AD396"/>
  <c r="AD399"/>
  <c r="AD400"/>
  <c r="AD402"/>
  <c r="AD403"/>
  <c r="AD404"/>
  <c r="AD405"/>
  <c r="AD406"/>
  <c r="AD407"/>
  <c r="AD408"/>
  <c r="AD409"/>
  <c r="AD410"/>
  <c r="AD411"/>
  <c r="AD412"/>
  <c r="AD414"/>
  <c r="AD415"/>
  <c r="AD416"/>
  <c r="AD417"/>
  <c r="AD418"/>
  <c r="AD419"/>
  <c r="AD421"/>
  <c r="AD423"/>
  <c r="AD420"/>
  <c r="AD424"/>
  <c r="AD425"/>
  <c r="AD426"/>
  <c r="AD427"/>
  <c r="AD428"/>
  <c r="AD429"/>
  <c r="AD430"/>
  <c r="AD431"/>
  <c r="AD432"/>
  <c r="AD433"/>
  <c r="AD434"/>
  <c r="AD442"/>
  <c r="AD441"/>
  <c r="AD443"/>
  <c r="AD435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4"/>
  <c r="AD465"/>
  <c r="AD470"/>
  <c r="AD467"/>
  <c r="AD468"/>
  <c r="AD463"/>
  <c r="AD469"/>
  <c r="AD471"/>
  <c r="AD472"/>
  <c r="AD473"/>
  <c r="AD474"/>
  <c r="AD475"/>
  <c r="AD476"/>
  <c r="AD477"/>
  <c r="AD466"/>
  <c r="AD478"/>
  <c r="AD479"/>
  <c r="AD480"/>
  <c r="AD481"/>
  <c r="AD482"/>
  <c r="AD483"/>
  <c r="AD484"/>
  <c r="AD485"/>
  <c r="AD486"/>
  <c r="AD487"/>
  <c r="AD488"/>
  <c r="AD490"/>
  <c r="AD491"/>
  <c r="AD492"/>
  <c r="AD493"/>
  <c r="AD494"/>
  <c r="AD495"/>
  <c r="AD496"/>
  <c r="AD497"/>
  <c r="AD498"/>
  <c r="AD499"/>
  <c r="AD501"/>
  <c r="AD500"/>
  <c r="AD503"/>
  <c r="AD504"/>
  <c r="AD505"/>
  <c r="AD508"/>
  <c r="AD509"/>
  <c r="AD510"/>
  <c r="AD512"/>
  <c r="AD513"/>
  <c r="AD514"/>
  <c r="AD515"/>
  <c r="AD517"/>
  <c r="AD518"/>
  <c r="AD519"/>
  <c r="AD516"/>
  <c r="AD520"/>
  <c r="AD522"/>
  <c r="AD523"/>
  <c r="AD524"/>
  <c r="AD525"/>
  <c r="AD526"/>
  <c r="AD527"/>
  <c r="AD528"/>
  <c r="AD529"/>
  <c r="AD531"/>
  <c r="AD532"/>
  <c r="AD533"/>
  <c r="AD534"/>
  <c r="AD535"/>
  <c r="AD536"/>
  <c r="AD537"/>
  <c r="AD538"/>
  <c r="AD540"/>
  <c r="AD541"/>
  <c r="AD542"/>
  <c r="AD544"/>
  <c r="AD545"/>
  <c r="AD546"/>
  <c r="AD547"/>
  <c r="AD549"/>
  <c r="AD550"/>
  <c r="AD552"/>
  <c r="AD553"/>
  <c r="AD554"/>
  <c r="AD555"/>
  <c r="AD556"/>
  <c r="AD557"/>
  <c r="AD559"/>
  <c r="AD560"/>
  <c r="AD561"/>
  <c r="AD562"/>
  <c r="AD563"/>
  <c r="AD564"/>
  <c r="AD565"/>
  <c r="AD567"/>
  <c r="AD568"/>
  <c r="AD569"/>
  <c r="AD570"/>
  <c r="AD571"/>
  <c r="AD572"/>
  <c r="AD573"/>
  <c r="AD574"/>
  <c r="AD576"/>
  <c r="AD577"/>
  <c r="AD578"/>
  <c r="AD579"/>
  <c r="AD582"/>
  <c r="AD583"/>
  <c r="AD581"/>
  <c r="AD580"/>
  <c r="AD584"/>
  <c r="AD586"/>
  <c r="AD587"/>
  <c r="AD588"/>
  <c r="AD589"/>
  <c r="AD590"/>
  <c r="AD591"/>
  <c r="AD592"/>
  <c r="AD593"/>
  <c r="AD596"/>
  <c r="AD594"/>
  <c r="AD597"/>
  <c r="AD598"/>
  <c r="AD599"/>
  <c r="AD600"/>
  <c r="AD601"/>
  <c r="AD602"/>
  <c r="AD603"/>
  <c r="AD604"/>
  <c r="AD605"/>
  <c r="AD606"/>
  <c r="AD607"/>
  <c r="AD608"/>
  <c r="AD609"/>
  <c r="AD610"/>
  <c r="AD611"/>
  <c r="AD615"/>
  <c r="AD616"/>
  <c r="AD614"/>
  <c r="AD612"/>
  <c r="AD617"/>
  <c r="AD619"/>
  <c r="AD620"/>
  <c r="AD621"/>
  <c r="AD622"/>
  <c r="AD623"/>
  <c r="AD624"/>
  <c r="AD625"/>
  <c r="AD626"/>
  <c r="AD628"/>
  <c r="AD630"/>
  <c r="AD631"/>
  <c r="AD632"/>
  <c r="AD634"/>
  <c r="AD635"/>
  <c r="AD636"/>
  <c r="AD637"/>
  <c r="AD638"/>
  <c r="AD639"/>
  <c r="AD640"/>
  <c r="AD641"/>
  <c r="AD642"/>
  <c r="AD645"/>
  <c r="AD646"/>
  <c r="AD647"/>
  <c r="AD648"/>
  <c r="AD649"/>
  <c r="AD650"/>
  <c r="AD651"/>
  <c r="AD652"/>
  <c r="AD670"/>
  <c r="AD671"/>
  <c r="AD672"/>
  <c r="AD673"/>
  <c r="AD674"/>
  <c r="AD675"/>
  <c r="AD676"/>
  <c r="AD677"/>
  <c r="AD678"/>
  <c r="AD679"/>
  <c r="AD688"/>
  <c r="AD680"/>
  <c r="AD681"/>
  <c r="AD682"/>
  <c r="AD685"/>
  <c r="AD686"/>
  <c r="AD653"/>
  <c r="AD655"/>
  <c r="AD656"/>
  <c r="AD657"/>
  <c r="AD658"/>
  <c r="AD659"/>
  <c r="AD660"/>
  <c r="AD661"/>
  <c r="AD662"/>
  <c r="AD663"/>
  <c r="AD668"/>
  <c r="AD667"/>
  <c r="AD664"/>
  <c r="AD689"/>
  <c r="AD690"/>
  <c r="AD691"/>
  <c r="AD692"/>
  <c r="AD693"/>
  <c r="AD694"/>
  <c r="AD696"/>
  <c r="AD697"/>
  <c r="AD698"/>
  <c r="AD699"/>
  <c r="AD703"/>
  <c r="AD701"/>
  <c r="AD704"/>
  <c r="AD705"/>
  <c r="AD706"/>
  <c r="AD707"/>
  <c r="AD708"/>
  <c r="AD709"/>
  <c r="AD710"/>
  <c r="AD711"/>
  <c r="AD712"/>
  <c r="AD713"/>
  <c r="AD717"/>
  <c r="AD715"/>
  <c r="AD718"/>
  <c r="AD719"/>
  <c r="AD720"/>
  <c r="AD721"/>
  <c r="AD722"/>
  <c r="AD723"/>
  <c r="AD724"/>
  <c r="AD725"/>
  <c r="AD726"/>
  <c r="AD727"/>
  <c r="AD731"/>
  <c r="AD729"/>
  <c r="AD732"/>
  <c r="AD734"/>
  <c r="AD735"/>
  <c r="AD736"/>
  <c r="AD737"/>
  <c r="AD738"/>
  <c r="AD739"/>
  <c r="AD740"/>
  <c r="AD741"/>
  <c r="AD745"/>
  <c r="AD743"/>
  <c r="AD746"/>
  <c r="AD747"/>
  <c r="AD748"/>
  <c r="AD749"/>
  <c r="AD750"/>
  <c r="AD751"/>
  <c r="AD752"/>
  <c r="AD753"/>
  <c r="AD754"/>
  <c r="AD755"/>
  <c r="AD759"/>
  <c r="AD757"/>
  <c r="AD760"/>
  <c r="AD761"/>
  <c r="AD762"/>
  <c r="AD763"/>
  <c r="AD764"/>
  <c r="AD765"/>
  <c r="AD766"/>
  <c r="AD767"/>
  <c r="AD768"/>
  <c r="AD769"/>
  <c r="AD773"/>
  <c r="AD771"/>
  <c r="AD774"/>
  <c r="AD776"/>
  <c r="AD777"/>
  <c r="AD778"/>
  <c r="AD779"/>
  <c r="AD781"/>
  <c r="AD782"/>
  <c r="AD783"/>
  <c r="AD784"/>
  <c r="AD787"/>
  <c r="AD788"/>
  <c r="AD789"/>
  <c r="AD790"/>
  <c r="AD791"/>
  <c r="AD793"/>
  <c r="AD794"/>
  <c r="AD795"/>
  <c r="AD796"/>
  <c r="AD797"/>
  <c r="AD798"/>
  <c r="AD799"/>
  <c r="AD800"/>
  <c r="AD804"/>
  <c r="AD803"/>
  <c r="AD801"/>
  <c r="AD805"/>
  <c r="AD806"/>
  <c r="AD807"/>
  <c r="AD808"/>
  <c r="AD809"/>
  <c r="AD810"/>
  <c r="AD812"/>
  <c r="AD813"/>
  <c r="AD814"/>
  <c r="AD815"/>
  <c r="AD816"/>
  <c r="AD817"/>
  <c r="AD818"/>
  <c r="AD819"/>
  <c r="AD822"/>
  <c r="AD820"/>
  <c r="AD823"/>
  <c r="AD824"/>
  <c r="AD825"/>
  <c r="AD826"/>
  <c r="AD827"/>
  <c r="AD828"/>
  <c r="AD829"/>
  <c r="AD830"/>
  <c r="AD832"/>
  <c r="AD833"/>
  <c r="AD834"/>
  <c r="AD835"/>
  <c r="AD836"/>
  <c r="AD837"/>
  <c r="AD838"/>
  <c r="AD843"/>
  <c r="AD422"/>
  <c r="AD839"/>
  <c r="AD841"/>
  <c r="AD844"/>
  <c r="AD845"/>
  <c r="AD846"/>
  <c r="AD847"/>
  <c r="AD848"/>
  <c r="AD849"/>
  <c r="AD850"/>
  <c r="AD851"/>
  <c r="AD852"/>
  <c r="AD853"/>
  <c r="AD854"/>
  <c r="AD855"/>
  <c r="AD856"/>
  <c r="AD857"/>
  <c r="AD861"/>
  <c r="AD862"/>
  <c r="AD858"/>
  <c r="AD863"/>
  <c r="AD864"/>
  <c r="AD865"/>
  <c r="AD866"/>
  <c r="AD867"/>
  <c r="AD868"/>
  <c r="AD869"/>
  <c r="AD870"/>
  <c r="AD871"/>
  <c r="AD872"/>
  <c r="AD873"/>
  <c r="AD874"/>
  <c r="AD875"/>
  <c r="AD876"/>
  <c r="AD877"/>
  <c r="AD879"/>
  <c r="AD880"/>
  <c r="AD881"/>
  <c r="AD882"/>
  <c r="AD900"/>
  <c r="AD902"/>
  <c r="AD903"/>
  <c r="AD904"/>
  <c r="AD905"/>
  <c r="AD906"/>
  <c r="AD907"/>
  <c r="AD908"/>
  <c r="AD909"/>
  <c r="AD910"/>
  <c r="AD911"/>
  <c r="AD912"/>
  <c r="AD914"/>
  <c r="AD915"/>
  <c r="AD916"/>
  <c r="AD917"/>
  <c r="AD918"/>
  <c r="AD919"/>
  <c r="AD920"/>
  <c r="AD921"/>
  <c r="AD927"/>
  <c r="AD922"/>
  <c r="AD926"/>
  <c r="AD928"/>
  <c r="AD929"/>
  <c r="AD930"/>
  <c r="AD931"/>
  <c r="AD933"/>
  <c r="AD934"/>
  <c r="AD935"/>
  <c r="AD936"/>
  <c r="AD937"/>
  <c r="AD938"/>
  <c r="AD939"/>
  <c r="AD940"/>
  <c r="AD945"/>
  <c r="AD941"/>
  <c r="AD942"/>
  <c r="AD943"/>
  <c r="AD946"/>
  <c r="AD947"/>
  <c r="AD949"/>
  <c r="AD950"/>
  <c r="AD951"/>
  <c r="AD952"/>
  <c r="AD953"/>
  <c r="AD954"/>
  <c r="AD955"/>
  <c r="AD956"/>
  <c r="AD957"/>
  <c r="AD958"/>
  <c r="AD961"/>
  <c r="AD962"/>
  <c r="AD963"/>
  <c r="AD964"/>
  <c r="AD966"/>
  <c r="AD967"/>
  <c r="AD968"/>
  <c r="AD969"/>
  <c r="AD970"/>
  <c r="AD971"/>
  <c r="AD972"/>
  <c r="AD973"/>
  <c r="AD975"/>
  <c r="AD976"/>
  <c r="AD977"/>
  <c r="AD978"/>
  <c r="AD979"/>
  <c r="AD980"/>
  <c r="AD981"/>
  <c r="AD982"/>
  <c r="AD983"/>
  <c r="AD985"/>
  <c r="AD986"/>
  <c r="AD987"/>
  <c r="AD988"/>
  <c r="AD989"/>
  <c r="AD990"/>
  <c r="AD991"/>
  <c r="AD992"/>
  <c r="AD993"/>
  <c r="AD994"/>
  <c r="AD995"/>
  <c r="AF4"/>
  <c r="AG4"/>
  <c r="AH4"/>
  <c r="AI4"/>
  <c r="AK4"/>
  <c r="AL4"/>
  <c r="AM4"/>
  <c r="AN4"/>
  <c r="AO4"/>
  <c r="AP4"/>
  <c r="AC4"/>
  <c r="M4" i="59"/>
  <c r="E11" i="27"/>
  <c r="F11"/>
  <c r="K581" i="3"/>
  <c r="C580"/>
  <c r="D580"/>
  <c r="C581"/>
  <c r="D581"/>
  <c r="K992"/>
  <c r="T94"/>
  <c r="U94"/>
  <c r="T4"/>
  <c r="L14" i="19" s="1"/>
  <c r="U4" i="3"/>
  <c r="L15" i="19" s="1"/>
  <c r="S4" i="3"/>
  <c r="L13" i="19" s="1"/>
  <c r="S94" i="3"/>
  <c r="C31" i="19"/>
  <c r="C29" s="1"/>
  <c r="C50" s="1"/>
  <c r="V775" i="3"/>
  <c r="W775"/>
  <c r="V761"/>
  <c r="W761"/>
  <c r="Q670"/>
  <c r="R670"/>
  <c r="V670"/>
  <c r="W670"/>
  <c r="V618"/>
  <c r="W618"/>
  <c r="V605"/>
  <c r="V585"/>
  <c r="W585"/>
  <c r="V566"/>
  <c r="P543"/>
  <c r="Q543"/>
  <c r="R543"/>
  <c r="V543"/>
  <c r="W543"/>
  <c r="R530"/>
  <c r="V530"/>
  <c r="W530"/>
  <c r="X530"/>
  <c r="Y530"/>
  <c r="O485"/>
  <c r="P485"/>
  <c r="Q485"/>
  <c r="R485"/>
  <c r="V485"/>
  <c r="W485"/>
  <c r="X485"/>
  <c r="V428"/>
  <c r="W428"/>
  <c r="V405"/>
  <c r="W405"/>
  <c r="V387"/>
  <c r="W387"/>
  <c r="O372"/>
  <c r="P372"/>
  <c r="Q372"/>
  <c r="R372"/>
  <c r="V372"/>
  <c r="W372"/>
  <c r="R353"/>
  <c r="V353"/>
  <c r="W353"/>
  <c r="O328"/>
  <c r="P328"/>
  <c r="Q328"/>
  <c r="R328"/>
  <c r="V328"/>
  <c r="W328"/>
  <c r="O317"/>
  <c r="P317"/>
  <c r="Q317"/>
  <c r="R317"/>
  <c r="V317"/>
  <c r="W317"/>
  <c r="X317"/>
  <c r="R281"/>
  <c r="V281"/>
  <c r="W281"/>
  <c r="R267"/>
  <c r="V267"/>
  <c r="W267"/>
  <c r="V254"/>
  <c r="W254"/>
  <c r="R241"/>
  <c r="V241"/>
  <c r="V226"/>
  <c r="V216"/>
  <c r="V220"/>
  <c r="V212"/>
  <c r="Q206"/>
  <c r="R206"/>
  <c r="V206"/>
  <c r="R192"/>
  <c r="V192"/>
  <c r="O180"/>
  <c r="P180"/>
  <c r="Q180"/>
  <c r="R180"/>
  <c r="V180"/>
  <c r="V157"/>
  <c r="V145"/>
  <c r="O122"/>
  <c r="P122"/>
  <c r="Q122"/>
  <c r="R122"/>
  <c r="V122"/>
  <c r="W122"/>
  <c r="O81"/>
  <c r="P81"/>
  <c r="Q81"/>
  <c r="R81"/>
  <c r="V81"/>
  <c r="O68"/>
  <c r="P68"/>
  <c r="Q68"/>
  <c r="R68"/>
  <c r="V68"/>
  <c r="Q62"/>
  <c r="R62"/>
  <c r="V62"/>
  <c r="W62"/>
  <c r="M51"/>
  <c r="N51"/>
  <c r="O51"/>
  <c r="P51"/>
  <c r="Q51"/>
  <c r="R51"/>
  <c r="V51"/>
  <c r="W51"/>
  <c r="X51"/>
  <c r="Y51"/>
  <c r="M28"/>
  <c r="N28"/>
  <c r="O28"/>
  <c r="P28"/>
  <c r="Q28"/>
  <c r="R28"/>
  <c r="V28"/>
  <c r="O7"/>
  <c r="P7"/>
  <c r="Q7"/>
  <c r="R7"/>
  <c r="V7"/>
  <c r="P982"/>
  <c r="Q982"/>
  <c r="R982"/>
  <c r="V982"/>
  <c r="W982"/>
  <c r="O965"/>
  <c r="P965"/>
  <c r="Q965"/>
  <c r="R965"/>
  <c r="V965"/>
  <c r="R948"/>
  <c r="V948"/>
  <c r="W948"/>
  <c r="R932"/>
  <c r="V932"/>
  <c r="W932"/>
  <c r="R913"/>
  <c r="V913"/>
  <c r="X901"/>
  <c r="Y901"/>
  <c r="W901"/>
  <c r="O901"/>
  <c r="P901"/>
  <c r="Q901"/>
  <c r="R901"/>
  <c r="V901"/>
  <c r="R869"/>
  <c r="V869"/>
  <c r="W869"/>
  <c r="N849"/>
  <c r="O849"/>
  <c r="P849"/>
  <c r="Q849"/>
  <c r="R849"/>
  <c r="V849"/>
  <c r="W849"/>
  <c r="R831"/>
  <c r="V831"/>
  <c r="W831"/>
  <c r="Q811"/>
  <c r="R811"/>
  <c r="V811"/>
  <c r="W811"/>
  <c r="R792"/>
  <c r="V792"/>
  <c r="W792"/>
  <c r="N747"/>
  <c r="O747"/>
  <c r="P747"/>
  <c r="Q747"/>
  <c r="R747"/>
  <c r="V747"/>
  <c r="W747"/>
  <c r="R733"/>
  <c r="V733"/>
  <c r="W733"/>
  <c r="X733"/>
  <c r="O719"/>
  <c r="P719"/>
  <c r="Q719"/>
  <c r="R719"/>
  <c r="V719"/>
  <c r="W719"/>
  <c r="Q705"/>
  <c r="R705"/>
  <c r="V705"/>
  <c r="W705"/>
  <c r="X705"/>
  <c r="Y705"/>
  <c r="P690"/>
  <c r="Q690"/>
  <c r="R690"/>
  <c r="V690"/>
  <c r="W690"/>
  <c r="O654"/>
  <c r="P654"/>
  <c r="Q654"/>
  <c r="R654"/>
  <c r="V654"/>
  <c r="W654"/>
  <c r="X654"/>
  <c r="Y654"/>
  <c r="K648"/>
  <c r="C315"/>
  <c r="D315"/>
  <c r="AE66"/>
  <c r="AD66" s="1"/>
  <c r="AE63"/>
  <c r="AD63" s="1"/>
  <c r="AE64"/>
  <c r="AD64" s="1"/>
  <c r="AE67"/>
  <c r="AD67" s="1"/>
  <c r="AE68"/>
  <c r="AD68" s="1"/>
  <c r="AE51"/>
  <c r="AD51" s="1"/>
  <c r="C26"/>
  <c r="D26"/>
  <c r="D18"/>
  <c r="D19"/>
  <c r="D20"/>
  <c r="D21"/>
  <c r="D22"/>
  <c r="D23"/>
  <c r="D24"/>
  <c r="K26"/>
  <c r="AE7"/>
  <c r="Y4"/>
  <c r="Y6" s="1"/>
  <c r="AE901"/>
  <c r="AD901" s="1"/>
  <c r="C910"/>
  <c r="D910"/>
  <c r="K910"/>
  <c r="K911"/>
  <c r="C911"/>
  <c r="D911"/>
  <c r="K274"/>
  <c r="C274"/>
  <c r="D274"/>
  <c r="AJ267"/>
  <c r="AE267"/>
  <c r="AJ948"/>
  <c r="AE948"/>
  <c r="C115"/>
  <c r="D115"/>
  <c r="K115"/>
  <c r="C265"/>
  <c r="D265"/>
  <c r="K265"/>
  <c r="AE254"/>
  <c r="AD254" s="1"/>
  <c r="K174"/>
  <c r="C174"/>
  <c r="D174"/>
  <c r="K441"/>
  <c r="C441"/>
  <c r="D441"/>
  <c r="AE932"/>
  <c r="AJ932"/>
  <c r="AE965"/>
  <c r="AJ965"/>
  <c r="AE831"/>
  <c r="AD831" s="1"/>
  <c r="O633"/>
  <c r="P633"/>
  <c r="Q633"/>
  <c r="R633"/>
  <c r="V633"/>
  <c r="W633"/>
  <c r="C648"/>
  <c r="D648"/>
  <c r="K647"/>
  <c r="K649"/>
  <c r="K650"/>
  <c r="K651"/>
  <c r="C647"/>
  <c r="D647"/>
  <c r="C649"/>
  <c r="D649"/>
  <c r="C650"/>
  <c r="D650"/>
  <c r="C651"/>
  <c r="D651"/>
  <c r="AE633"/>
  <c r="AJ633"/>
  <c r="AJ241"/>
  <c r="AE241"/>
  <c r="AE792"/>
  <c r="AJ792"/>
  <c r="AE654"/>
  <c r="AD654" s="1"/>
  <c r="C663"/>
  <c r="D663"/>
  <c r="K663"/>
  <c r="AE775"/>
  <c r="AJ775"/>
  <c r="AJ339"/>
  <c r="AE339"/>
  <c r="AJ585"/>
  <c r="AE585"/>
  <c r="AE618"/>
  <c r="AJ618"/>
  <c r="AJ62"/>
  <c r="AE62"/>
  <c r="AJ81"/>
  <c r="AE81"/>
  <c r="AE28"/>
  <c r="AD28" s="1"/>
  <c r="C41"/>
  <c r="D41"/>
  <c r="K41"/>
  <c r="AE811"/>
  <c r="AJ811"/>
  <c r="L307"/>
  <c r="M307"/>
  <c r="N307"/>
  <c r="O307"/>
  <c r="P307"/>
  <c r="Q307"/>
  <c r="R307"/>
  <c r="V307"/>
  <c r="W307"/>
  <c r="X307"/>
  <c r="C309"/>
  <c r="D309"/>
  <c r="C310"/>
  <c r="D310"/>
  <c r="C311"/>
  <c r="D311"/>
  <c r="C312"/>
  <c r="D312"/>
  <c r="C314"/>
  <c r="D314"/>
  <c r="K309"/>
  <c r="K310"/>
  <c r="K311"/>
  <c r="AE530"/>
  <c r="AD530" s="1"/>
  <c r="AJ328"/>
  <c r="AE328"/>
  <c r="AE317"/>
  <c r="AD317" s="1"/>
  <c r="AJ913"/>
  <c r="AE913"/>
  <c r="AE511"/>
  <c r="AJ511"/>
  <c r="X511"/>
  <c r="O511"/>
  <c r="P511"/>
  <c r="Q511"/>
  <c r="R511"/>
  <c r="V511"/>
  <c r="W511"/>
  <c r="K524"/>
  <c r="C524"/>
  <c r="D524"/>
  <c r="AE226"/>
  <c r="AD226" s="1"/>
  <c r="AJ307"/>
  <c r="AE307"/>
  <c r="C308"/>
  <c r="D308"/>
  <c r="C317"/>
  <c r="D317"/>
  <c r="K308"/>
  <c r="K312"/>
  <c r="K314"/>
  <c r="K315"/>
  <c r="AJ281"/>
  <c r="AE281"/>
  <c r="K370"/>
  <c r="C370"/>
  <c r="D370"/>
  <c r="C369"/>
  <c r="D369"/>
  <c r="AE353"/>
  <c r="AJ353"/>
  <c r="AE733"/>
  <c r="AD733" s="1"/>
  <c r="AE566"/>
  <c r="AD566" s="1"/>
  <c r="AE543"/>
  <c r="AD543" s="1"/>
  <c r="V4"/>
  <c r="L16" i="19" s="1"/>
  <c r="R94" i="3"/>
  <c r="R605"/>
  <c r="R145"/>
  <c r="R157"/>
  <c r="R209"/>
  <c r="R212"/>
  <c r="R216"/>
  <c r="R220"/>
  <c r="R226"/>
  <c r="R254"/>
  <c r="C958"/>
  <c r="D958"/>
  <c r="W241"/>
  <c r="W226"/>
  <c r="W220"/>
  <c r="W216"/>
  <c r="Q212"/>
  <c r="W212"/>
  <c r="P209"/>
  <c r="Q209"/>
  <c r="W209"/>
  <c r="X209"/>
  <c r="P206"/>
  <c r="W206"/>
  <c r="X206"/>
  <c r="W192"/>
  <c r="W180"/>
  <c r="W157"/>
  <c r="W145"/>
  <c r="W605"/>
  <c r="W81"/>
  <c r="W68"/>
  <c r="W28"/>
  <c r="W7"/>
  <c r="W965"/>
  <c r="W4"/>
  <c r="L17" i="19" s="1"/>
  <c r="W913" i="3"/>
  <c r="K929"/>
  <c r="C929"/>
  <c r="D929"/>
  <c r="P4"/>
  <c r="L982"/>
  <c r="M982"/>
  <c r="N982"/>
  <c r="O982"/>
  <c r="X982"/>
  <c r="Y982"/>
  <c r="Z982"/>
  <c r="K16" i="69"/>
  <c r="M16" s="1"/>
  <c r="C16"/>
  <c r="M14"/>
  <c r="Q13"/>
  <c r="Q18" s="1"/>
  <c r="O13"/>
  <c r="N13"/>
  <c r="N18" s="1"/>
  <c r="J13"/>
  <c r="J18" s="1"/>
  <c r="I13"/>
  <c r="I18" s="1"/>
  <c r="G13"/>
  <c r="G18" s="1"/>
  <c r="F13"/>
  <c r="F18" s="1"/>
  <c r="E13"/>
  <c r="E18" s="1"/>
  <c r="D13"/>
  <c r="D18" s="1"/>
  <c r="S12"/>
  <c r="K12"/>
  <c r="M12" s="1"/>
  <c r="C12"/>
  <c r="S11"/>
  <c r="K11"/>
  <c r="M11" s="1"/>
  <c r="T11" s="1"/>
  <c r="C11"/>
  <c r="S10"/>
  <c r="K10"/>
  <c r="M10" s="1"/>
  <c r="C10"/>
  <c r="S9"/>
  <c r="K9"/>
  <c r="M9" s="1"/>
  <c r="T9" s="1"/>
  <c r="C9"/>
  <c r="S8"/>
  <c r="K8"/>
  <c r="M8" s="1"/>
  <c r="C8"/>
  <c r="S7"/>
  <c r="K7"/>
  <c r="M7" s="1"/>
  <c r="T7" s="1"/>
  <c r="C7"/>
  <c r="R13"/>
  <c r="P6"/>
  <c r="P13" s="1"/>
  <c r="P18" s="1"/>
  <c r="K6"/>
  <c r="C6"/>
  <c r="C909" i="3"/>
  <c r="D909"/>
  <c r="K909"/>
  <c r="C583"/>
  <c r="D583"/>
  <c r="K583"/>
  <c r="K580"/>
  <c r="X965"/>
  <c r="P948"/>
  <c r="Q948"/>
  <c r="X948"/>
  <c r="P932"/>
  <c r="Q932"/>
  <c r="X932"/>
  <c r="P913"/>
  <c r="Q913"/>
  <c r="X913"/>
  <c r="P869"/>
  <c r="Q869"/>
  <c r="X869"/>
  <c r="X849"/>
  <c r="P831"/>
  <c r="Q831"/>
  <c r="X831"/>
  <c r="X811"/>
  <c r="P811"/>
  <c r="O792"/>
  <c r="P792"/>
  <c r="Q792"/>
  <c r="X792"/>
  <c r="O775"/>
  <c r="P775"/>
  <c r="Q775"/>
  <c r="R775"/>
  <c r="X775"/>
  <c r="O761"/>
  <c r="P761"/>
  <c r="Q761"/>
  <c r="R761"/>
  <c r="X761"/>
  <c r="X747"/>
  <c r="O733"/>
  <c r="P733"/>
  <c r="Q733"/>
  <c r="X719"/>
  <c r="O705"/>
  <c r="P705"/>
  <c r="X690"/>
  <c r="O670"/>
  <c r="P670"/>
  <c r="X670"/>
  <c r="X633"/>
  <c r="O618"/>
  <c r="P618"/>
  <c r="Q618"/>
  <c r="R618"/>
  <c r="X618"/>
  <c r="P566"/>
  <c r="Q566"/>
  <c r="R566"/>
  <c r="X566"/>
  <c r="O585"/>
  <c r="P585"/>
  <c r="Q585"/>
  <c r="R585"/>
  <c r="X585"/>
  <c r="Y585"/>
  <c r="O530"/>
  <c r="P530"/>
  <c r="Q530"/>
  <c r="C505"/>
  <c r="D505"/>
  <c r="K505"/>
  <c r="P456"/>
  <c r="Q456"/>
  <c r="R456"/>
  <c r="X456"/>
  <c r="O428"/>
  <c r="P428"/>
  <c r="Q428"/>
  <c r="R428"/>
  <c r="X428"/>
  <c r="O405"/>
  <c r="P405"/>
  <c r="Q405"/>
  <c r="R405"/>
  <c r="X405"/>
  <c r="X372"/>
  <c r="O387"/>
  <c r="P387"/>
  <c r="Q387"/>
  <c r="R387"/>
  <c r="X387"/>
  <c r="P353"/>
  <c r="Q353"/>
  <c r="X353"/>
  <c r="Y353"/>
  <c r="K341"/>
  <c r="K342"/>
  <c r="K343"/>
  <c r="K344"/>
  <c r="K345"/>
  <c r="K346"/>
  <c r="K347"/>
  <c r="K350"/>
  <c r="K348"/>
  <c r="K351"/>
  <c r="K354"/>
  <c r="K355"/>
  <c r="K356"/>
  <c r="K357"/>
  <c r="K358"/>
  <c r="K359"/>
  <c r="K360"/>
  <c r="K361"/>
  <c r="K362"/>
  <c r="K363"/>
  <c r="K368"/>
  <c r="K367"/>
  <c r="K364"/>
  <c r="K366"/>
  <c r="K373"/>
  <c r="K374"/>
  <c r="K375"/>
  <c r="K376"/>
  <c r="K377"/>
  <c r="K378"/>
  <c r="K379"/>
  <c r="K382"/>
  <c r="K380"/>
  <c r="K383"/>
  <c r="K384"/>
  <c r="K385"/>
  <c r="K386"/>
  <c r="K388"/>
  <c r="K389"/>
  <c r="K390"/>
  <c r="K391"/>
  <c r="K392"/>
  <c r="K393"/>
  <c r="K394"/>
  <c r="K395"/>
  <c r="K398"/>
  <c r="K396"/>
  <c r="K399"/>
  <c r="K400"/>
  <c r="K402"/>
  <c r="K403"/>
  <c r="K404"/>
  <c r="K406"/>
  <c r="K407"/>
  <c r="K408"/>
  <c r="K409"/>
  <c r="K410"/>
  <c r="K411"/>
  <c r="K412"/>
  <c r="K414"/>
  <c r="K415"/>
  <c r="K416"/>
  <c r="K417"/>
  <c r="K418"/>
  <c r="K419"/>
  <c r="K421"/>
  <c r="K420"/>
  <c r="K424"/>
  <c r="K425"/>
  <c r="K426"/>
  <c r="K423"/>
  <c r="K427"/>
  <c r="K429"/>
  <c r="K430"/>
  <c r="K431"/>
  <c r="K432"/>
  <c r="K433"/>
  <c r="K434"/>
  <c r="K442"/>
  <c r="K443"/>
  <c r="K435"/>
  <c r="K444"/>
  <c r="K445"/>
  <c r="K446"/>
  <c r="K447"/>
  <c r="K448"/>
  <c r="K449"/>
  <c r="K450"/>
  <c r="K451"/>
  <c r="K452"/>
  <c r="K453"/>
  <c r="K454"/>
  <c r="K455"/>
  <c r="K457"/>
  <c r="K458"/>
  <c r="K459"/>
  <c r="K460"/>
  <c r="K461"/>
  <c r="K462"/>
  <c r="K464"/>
  <c r="K465"/>
  <c r="K470"/>
  <c r="K467"/>
  <c r="K468"/>
  <c r="K463"/>
  <c r="K469"/>
  <c r="K471"/>
  <c r="K472"/>
  <c r="K473"/>
  <c r="K474"/>
  <c r="K475"/>
  <c r="K476"/>
  <c r="K477"/>
  <c r="K466"/>
  <c r="K478"/>
  <c r="K479"/>
  <c r="K480"/>
  <c r="K481"/>
  <c r="K482"/>
  <c r="K483"/>
  <c r="K484"/>
  <c r="K486"/>
  <c r="K487"/>
  <c r="K488"/>
  <c r="K490"/>
  <c r="K491"/>
  <c r="K492"/>
  <c r="K494"/>
  <c r="K495"/>
  <c r="K496"/>
  <c r="K497"/>
  <c r="K498"/>
  <c r="K499"/>
  <c r="K501"/>
  <c r="K500"/>
  <c r="K503"/>
  <c r="K504"/>
  <c r="K508"/>
  <c r="K509"/>
  <c r="K510"/>
  <c r="K512"/>
  <c r="K513"/>
  <c r="K514"/>
  <c r="K515"/>
  <c r="K517"/>
  <c r="K518"/>
  <c r="K519"/>
  <c r="K516"/>
  <c r="K520"/>
  <c r="K522"/>
  <c r="K525"/>
  <c r="K526"/>
  <c r="K527"/>
  <c r="K528"/>
  <c r="K529"/>
  <c r="K531"/>
  <c r="K532"/>
  <c r="K533"/>
  <c r="K534"/>
  <c r="K535"/>
  <c r="K536"/>
  <c r="K537"/>
  <c r="K538"/>
  <c r="K540"/>
  <c r="K541"/>
  <c r="K542"/>
  <c r="K544"/>
  <c r="K545"/>
  <c r="K546"/>
  <c r="K547"/>
  <c r="K549"/>
  <c r="K550"/>
  <c r="K552"/>
  <c r="K553"/>
  <c r="K554"/>
  <c r="K555"/>
  <c r="K556"/>
  <c r="K557"/>
  <c r="K559"/>
  <c r="K560"/>
  <c r="K561"/>
  <c r="K562"/>
  <c r="K563"/>
  <c r="K564"/>
  <c r="K565"/>
  <c r="K567"/>
  <c r="K568"/>
  <c r="K569"/>
  <c r="K570"/>
  <c r="K571"/>
  <c r="K572"/>
  <c r="K573"/>
  <c r="K574"/>
  <c r="K576"/>
  <c r="K577"/>
  <c r="K578"/>
  <c r="K582"/>
  <c r="K584"/>
  <c r="K586"/>
  <c r="K587"/>
  <c r="K588"/>
  <c r="K589"/>
  <c r="K590"/>
  <c r="K591"/>
  <c r="K592"/>
  <c r="K593"/>
  <c r="K596"/>
  <c r="K594"/>
  <c r="K597"/>
  <c r="K598"/>
  <c r="K599"/>
  <c r="K600"/>
  <c r="K601"/>
  <c r="K602"/>
  <c r="K603"/>
  <c r="K617"/>
  <c r="K619"/>
  <c r="K620"/>
  <c r="K621"/>
  <c r="K622"/>
  <c r="K623"/>
  <c r="K624"/>
  <c r="K625"/>
  <c r="K626"/>
  <c r="K628"/>
  <c r="K630"/>
  <c r="K631"/>
  <c r="K632"/>
  <c r="K634"/>
  <c r="K635"/>
  <c r="K636"/>
  <c r="K637"/>
  <c r="K638"/>
  <c r="K639"/>
  <c r="K640"/>
  <c r="K641"/>
  <c r="K642"/>
  <c r="K646"/>
  <c r="K645"/>
  <c r="K652"/>
  <c r="K671"/>
  <c r="K672"/>
  <c r="K673"/>
  <c r="K674"/>
  <c r="K675"/>
  <c r="K676"/>
  <c r="K677"/>
  <c r="K678"/>
  <c r="K679"/>
  <c r="K688"/>
  <c r="K680"/>
  <c r="K681"/>
  <c r="K682"/>
  <c r="K685"/>
  <c r="K686"/>
  <c r="K653"/>
  <c r="K655"/>
  <c r="K656"/>
  <c r="K657"/>
  <c r="K658"/>
  <c r="K659"/>
  <c r="K660"/>
  <c r="K661"/>
  <c r="K662"/>
  <c r="K668"/>
  <c r="K667"/>
  <c r="K664"/>
  <c r="K689"/>
  <c r="K691"/>
  <c r="K692"/>
  <c r="K693"/>
  <c r="K694"/>
  <c r="K696"/>
  <c r="K697"/>
  <c r="K698"/>
  <c r="K699"/>
  <c r="K703"/>
  <c r="K701"/>
  <c r="K704"/>
  <c r="K706"/>
  <c r="K707"/>
  <c r="K708"/>
  <c r="K709"/>
  <c r="K710"/>
  <c r="K711"/>
  <c r="K712"/>
  <c r="K713"/>
  <c r="K717"/>
  <c r="K715"/>
  <c r="K718"/>
  <c r="K720"/>
  <c r="K721"/>
  <c r="K722"/>
  <c r="K723"/>
  <c r="K724"/>
  <c r="K725"/>
  <c r="K726"/>
  <c r="K727"/>
  <c r="K731"/>
  <c r="K729"/>
  <c r="K732"/>
  <c r="K734"/>
  <c r="K735"/>
  <c r="K736"/>
  <c r="K737"/>
  <c r="K738"/>
  <c r="K739"/>
  <c r="K740"/>
  <c r="K741"/>
  <c r="K745"/>
  <c r="K743"/>
  <c r="K746"/>
  <c r="K748"/>
  <c r="K749"/>
  <c r="K750"/>
  <c r="K751"/>
  <c r="K752"/>
  <c r="K753"/>
  <c r="K754"/>
  <c r="K755"/>
  <c r="K759"/>
  <c r="K757"/>
  <c r="K760"/>
  <c r="K762"/>
  <c r="K763"/>
  <c r="K764"/>
  <c r="K765"/>
  <c r="K766"/>
  <c r="K767"/>
  <c r="K768"/>
  <c r="K769"/>
  <c r="K773"/>
  <c r="K771"/>
  <c r="K774"/>
  <c r="K776"/>
  <c r="K777"/>
  <c r="K778"/>
  <c r="K779"/>
  <c r="K781"/>
  <c r="K782"/>
  <c r="K783"/>
  <c r="K784"/>
  <c r="K787"/>
  <c r="K788"/>
  <c r="K789"/>
  <c r="K790"/>
  <c r="K791"/>
  <c r="K793"/>
  <c r="K794"/>
  <c r="K795"/>
  <c r="K796"/>
  <c r="K797"/>
  <c r="K798"/>
  <c r="K799"/>
  <c r="K800"/>
  <c r="K804"/>
  <c r="K803"/>
  <c r="K801"/>
  <c r="K805"/>
  <c r="K806"/>
  <c r="K807"/>
  <c r="K808"/>
  <c r="K809"/>
  <c r="K810"/>
  <c r="K812"/>
  <c r="K813"/>
  <c r="K814"/>
  <c r="K815"/>
  <c r="K816"/>
  <c r="K817"/>
  <c r="K818"/>
  <c r="K819"/>
  <c r="K822"/>
  <c r="K820"/>
  <c r="K823"/>
  <c r="K824"/>
  <c r="K825"/>
  <c r="K826"/>
  <c r="K827"/>
  <c r="K828"/>
  <c r="K829"/>
  <c r="K830"/>
  <c r="K832"/>
  <c r="K833"/>
  <c r="K834"/>
  <c r="K835"/>
  <c r="K836"/>
  <c r="K837"/>
  <c r="K838"/>
  <c r="K843"/>
  <c r="K422"/>
  <c r="K839"/>
  <c r="K841"/>
  <c r="K844"/>
  <c r="K845"/>
  <c r="K846"/>
  <c r="K847"/>
  <c r="K848"/>
  <c r="K850"/>
  <c r="K851"/>
  <c r="K852"/>
  <c r="K853"/>
  <c r="K854"/>
  <c r="K855"/>
  <c r="K856"/>
  <c r="K857"/>
  <c r="K861"/>
  <c r="K862"/>
  <c r="K858"/>
  <c r="K863"/>
  <c r="K864"/>
  <c r="K865"/>
  <c r="K866"/>
  <c r="K867"/>
  <c r="K868"/>
  <c r="K870"/>
  <c r="K871"/>
  <c r="K872"/>
  <c r="K873"/>
  <c r="K874"/>
  <c r="K875"/>
  <c r="K876"/>
  <c r="K877"/>
  <c r="K879"/>
  <c r="K880"/>
  <c r="K881"/>
  <c r="K882"/>
  <c r="K900"/>
  <c r="K902"/>
  <c r="K903"/>
  <c r="K904"/>
  <c r="K905"/>
  <c r="K907"/>
  <c r="K908"/>
  <c r="K906"/>
  <c r="K912"/>
  <c r="K914"/>
  <c r="K915"/>
  <c r="K916"/>
  <c r="K917"/>
  <c r="K918"/>
  <c r="K919"/>
  <c r="K920"/>
  <c r="K921"/>
  <c r="K927"/>
  <c r="K922"/>
  <c r="K926"/>
  <c r="K928"/>
  <c r="K930"/>
  <c r="K931"/>
  <c r="K933"/>
  <c r="K934"/>
  <c r="K935"/>
  <c r="K936"/>
  <c r="K937"/>
  <c r="K938"/>
  <c r="K939"/>
  <c r="K940"/>
  <c r="K945"/>
  <c r="K941"/>
  <c r="K942"/>
  <c r="K943"/>
  <c r="K946"/>
  <c r="K947"/>
  <c r="K949"/>
  <c r="K950"/>
  <c r="K951"/>
  <c r="K952"/>
  <c r="K953"/>
  <c r="K954"/>
  <c r="K955"/>
  <c r="K956"/>
  <c r="K957"/>
  <c r="K961"/>
  <c r="K962"/>
  <c r="K963"/>
  <c r="K964"/>
  <c r="K966"/>
  <c r="K967"/>
  <c r="K968"/>
  <c r="K969"/>
  <c r="K970"/>
  <c r="K971"/>
  <c r="K972"/>
  <c r="K973"/>
  <c r="K975"/>
  <c r="K976"/>
  <c r="K977"/>
  <c r="K978"/>
  <c r="K979"/>
  <c r="K980"/>
  <c r="K981"/>
  <c r="K983"/>
  <c r="K985"/>
  <c r="K986"/>
  <c r="K987"/>
  <c r="K988"/>
  <c r="K989"/>
  <c r="K990"/>
  <c r="K991"/>
  <c r="K993"/>
  <c r="K995"/>
  <c r="O281"/>
  <c r="P281"/>
  <c r="Q281"/>
  <c r="X281"/>
  <c r="P267"/>
  <c r="Q267"/>
  <c r="X267"/>
  <c r="P254"/>
  <c r="Q254"/>
  <c r="X254"/>
  <c r="N241"/>
  <c r="O241"/>
  <c r="P241"/>
  <c r="Q241"/>
  <c r="X241"/>
  <c r="C236"/>
  <c r="D236"/>
  <c r="P220"/>
  <c r="Q220"/>
  <c r="X220"/>
  <c r="P212"/>
  <c r="X212"/>
  <c r="P216"/>
  <c r="Q216"/>
  <c r="X216"/>
  <c r="O226"/>
  <c r="P226"/>
  <c r="Q226"/>
  <c r="X226"/>
  <c r="C224"/>
  <c r="D224"/>
  <c r="O192"/>
  <c r="P192"/>
  <c r="Q192"/>
  <c r="X192"/>
  <c r="X180"/>
  <c r="O157"/>
  <c r="P157"/>
  <c r="Q157"/>
  <c r="X157"/>
  <c r="O145"/>
  <c r="P145"/>
  <c r="Q145"/>
  <c r="X145"/>
  <c r="C154"/>
  <c r="D154"/>
  <c r="C616"/>
  <c r="D616"/>
  <c r="P605"/>
  <c r="Q605"/>
  <c r="X605"/>
  <c r="P94"/>
  <c r="Q94"/>
  <c r="X94"/>
  <c r="X81"/>
  <c r="Y81"/>
  <c r="X68"/>
  <c r="P62"/>
  <c r="X62"/>
  <c r="X28"/>
  <c r="X7"/>
  <c r="X122"/>
  <c r="C45"/>
  <c r="D45"/>
  <c r="C615"/>
  <c r="D615"/>
  <c r="B31" i="19"/>
  <c r="B29" s="1"/>
  <c r="C22"/>
  <c r="D15"/>
  <c r="C4"/>
  <c r="B4"/>
  <c r="B22"/>
  <c r="D44" i="62"/>
  <c r="E44"/>
  <c r="F44"/>
  <c r="G44"/>
  <c r="H44"/>
  <c r="I44"/>
  <c r="J44"/>
  <c r="C44"/>
  <c r="H45"/>
  <c r="B6"/>
  <c r="B7"/>
  <c r="B8"/>
  <c r="B9"/>
  <c r="B10"/>
  <c r="B11"/>
  <c r="B12"/>
  <c r="B5"/>
  <c r="D13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14"/>
  <c r="C988" i="3"/>
  <c r="D988"/>
  <c r="C415"/>
  <c r="D415"/>
  <c r="C414"/>
  <c r="D414"/>
  <c r="C422"/>
  <c r="D422"/>
  <c r="C751"/>
  <c r="D751"/>
  <c r="C752"/>
  <c r="D752"/>
  <c r="D420"/>
  <c r="C504"/>
  <c r="D504"/>
  <c r="C503"/>
  <c r="D503"/>
  <c r="C380"/>
  <c r="D380"/>
  <c r="C383"/>
  <c r="D383"/>
  <c r="M372"/>
  <c r="N372"/>
  <c r="L372"/>
  <c r="D378"/>
  <c r="C378"/>
  <c r="D377"/>
  <c r="C377"/>
  <c r="D376"/>
  <c r="C376"/>
  <c r="D375"/>
  <c r="C375"/>
  <c r="D374"/>
  <c r="C374"/>
  <c r="D373"/>
  <c r="C373"/>
  <c r="C319"/>
  <c r="D319"/>
  <c r="J241"/>
  <c r="L241"/>
  <c r="M241"/>
  <c r="Z241"/>
  <c r="C243"/>
  <c r="D243"/>
  <c r="C244"/>
  <c r="D244"/>
  <c r="C245"/>
  <c r="D245"/>
  <c r="C246"/>
  <c r="D246"/>
  <c r="C247"/>
  <c r="D247"/>
  <c r="C250"/>
  <c r="D250"/>
  <c r="C251"/>
  <c r="D251"/>
  <c r="D242"/>
  <c r="C242"/>
  <c r="N605"/>
  <c r="O605"/>
  <c r="M605"/>
  <c r="C606"/>
  <c r="D606"/>
  <c r="C607"/>
  <c r="D607"/>
  <c r="C608"/>
  <c r="D608"/>
  <c r="C609"/>
  <c r="D609"/>
  <c r="C610"/>
  <c r="D610"/>
  <c r="C611"/>
  <c r="D611"/>
  <c r="C39" i="18"/>
  <c r="D45"/>
  <c r="E45"/>
  <c r="I45"/>
  <c r="E14"/>
  <c r="B39"/>
  <c r="O4"/>
  <c r="Y10"/>
  <c r="W10"/>
  <c r="Y11"/>
  <c r="Y12"/>
  <c r="W11"/>
  <c r="W12"/>
  <c r="V11"/>
  <c r="V12"/>
  <c r="V10"/>
  <c r="C943" i="3"/>
  <c r="D943"/>
  <c r="C384"/>
  <c r="D384"/>
  <c r="C986"/>
  <c r="D986"/>
  <c r="C987"/>
  <c r="D987"/>
  <c r="M192"/>
  <c r="E23" i="18"/>
  <c r="I23"/>
  <c r="L456" i="3"/>
  <c r="M456"/>
  <c r="N456"/>
  <c r="O456"/>
  <c r="C839"/>
  <c r="D839"/>
  <c r="C841"/>
  <c r="D841"/>
  <c r="D11" i="27"/>
  <c r="C348" i="3"/>
  <c r="D348"/>
  <c r="C563"/>
  <c r="D563"/>
  <c r="C14"/>
  <c r="D14"/>
  <c r="C235"/>
  <c r="D235"/>
  <c r="C457"/>
  <c r="C234"/>
  <c r="D234"/>
  <c r="C48"/>
  <c r="D48"/>
  <c r="I13" i="62"/>
  <c r="G13"/>
  <c r="F13"/>
  <c r="E13"/>
  <c r="C13"/>
  <c r="C45" s="1"/>
  <c r="BO51" i="60"/>
  <c r="BO52" s="1"/>
  <c r="B4" i="3"/>
  <c r="C223"/>
  <c r="D223"/>
  <c r="C985"/>
  <c r="D985"/>
  <c r="L869"/>
  <c r="M869"/>
  <c r="N869"/>
  <c r="O869"/>
  <c r="D771"/>
  <c r="C771"/>
  <c r="L690"/>
  <c r="M690"/>
  <c r="N690"/>
  <c r="O690"/>
  <c r="C555"/>
  <c r="D555"/>
  <c r="C264"/>
  <c r="D264"/>
  <c r="C110"/>
  <c r="D110"/>
  <c r="C63"/>
  <c r="D63"/>
  <c r="O4"/>
  <c r="C293"/>
  <c r="D293"/>
  <c r="C363"/>
  <c r="D363"/>
  <c r="C922"/>
  <c r="D922"/>
  <c r="C107"/>
  <c r="D107"/>
  <c r="L206"/>
  <c r="M206"/>
  <c r="N206"/>
  <c r="O206"/>
  <c r="C908"/>
  <c r="D908"/>
  <c r="C277"/>
  <c r="D277"/>
  <c r="C291"/>
  <c r="D291"/>
  <c r="L605"/>
  <c r="C612"/>
  <c r="D612"/>
  <c r="L543"/>
  <c r="M543"/>
  <c r="N543"/>
  <c r="O543"/>
  <c r="L94"/>
  <c r="M94"/>
  <c r="N94"/>
  <c r="O94"/>
  <c r="L485"/>
  <c r="M485"/>
  <c r="N485"/>
  <c r="C900"/>
  <c r="D900"/>
  <c r="C901"/>
  <c r="D901"/>
  <c r="C902"/>
  <c r="D902"/>
  <c r="C903"/>
  <c r="D903"/>
  <c r="C904"/>
  <c r="D904"/>
  <c r="C905"/>
  <c r="D905"/>
  <c r="C907"/>
  <c r="D907"/>
  <c r="C906"/>
  <c r="D906"/>
  <c r="L901"/>
  <c r="M901"/>
  <c r="N901"/>
  <c r="C993"/>
  <c r="D993"/>
  <c r="L122"/>
  <c r="M122"/>
  <c r="N122"/>
  <c r="C123"/>
  <c r="D123"/>
  <c r="C124"/>
  <c r="D124"/>
  <c r="C121"/>
  <c r="D121"/>
  <c r="C125"/>
  <c r="D125"/>
  <c r="C126"/>
  <c r="D126"/>
  <c r="C127"/>
  <c r="D127"/>
  <c r="C128"/>
  <c r="D128"/>
  <c r="C130"/>
  <c r="D130"/>
  <c r="L209"/>
  <c r="M209"/>
  <c r="N209"/>
  <c r="O209"/>
  <c r="C210"/>
  <c r="D210"/>
  <c r="L328"/>
  <c r="M328"/>
  <c r="N328"/>
  <c r="C331"/>
  <c r="D331"/>
  <c r="D327"/>
  <c r="D328"/>
  <c r="D329"/>
  <c r="D330"/>
  <c r="D332"/>
  <c r="D336"/>
  <c r="C327"/>
  <c r="C328"/>
  <c r="C329"/>
  <c r="C330"/>
  <c r="C332"/>
  <c r="C336"/>
  <c r="L317"/>
  <c r="M317"/>
  <c r="N317"/>
  <c r="D306"/>
  <c r="D318"/>
  <c r="D320"/>
  <c r="D322"/>
  <c r="D321"/>
  <c r="D326"/>
  <c r="C306"/>
  <c r="C318"/>
  <c r="C320"/>
  <c r="C322"/>
  <c r="C321"/>
  <c r="C326"/>
  <c r="L212"/>
  <c r="M212"/>
  <c r="N212"/>
  <c r="O212"/>
  <c r="C214"/>
  <c r="D214"/>
  <c r="D213"/>
  <c r="C213"/>
  <c r="L62"/>
  <c r="M62"/>
  <c r="N62"/>
  <c r="O62"/>
  <c r="C66"/>
  <c r="D66"/>
  <c r="L51"/>
  <c r="C53"/>
  <c r="D53"/>
  <c r="C54"/>
  <c r="D54"/>
  <c r="C55"/>
  <c r="D55"/>
  <c r="C56"/>
  <c r="D56"/>
  <c r="C57"/>
  <c r="D57"/>
  <c r="C58"/>
  <c r="D58"/>
  <c r="D52"/>
  <c r="C52"/>
  <c r="L965"/>
  <c r="M965"/>
  <c r="N965"/>
  <c r="C966"/>
  <c r="D966"/>
  <c r="L948"/>
  <c r="M948"/>
  <c r="N948"/>
  <c r="O948"/>
  <c r="C953"/>
  <c r="D953"/>
  <c r="L932"/>
  <c r="M932"/>
  <c r="N932"/>
  <c r="O932"/>
  <c r="C934"/>
  <c r="D934"/>
  <c r="C949"/>
  <c r="D949"/>
  <c r="C950"/>
  <c r="D950"/>
  <c r="C951"/>
  <c r="D951"/>
  <c r="C952"/>
  <c r="D952"/>
  <c r="C954"/>
  <c r="D954"/>
  <c r="C955"/>
  <c r="D955"/>
  <c r="C956"/>
  <c r="D956"/>
  <c r="C957"/>
  <c r="D957"/>
  <c r="C961"/>
  <c r="D961"/>
  <c r="C967"/>
  <c r="D967"/>
  <c r="C968"/>
  <c r="D968"/>
  <c r="C969"/>
  <c r="D969"/>
  <c r="C970"/>
  <c r="D970"/>
  <c r="C971"/>
  <c r="D971"/>
  <c r="C972"/>
  <c r="D972"/>
  <c r="C973"/>
  <c r="D973"/>
  <c r="C975"/>
  <c r="D975"/>
  <c r="C933"/>
  <c r="D933"/>
  <c r="C935"/>
  <c r="D935"/>
  <c r="C936"/>
  <c r="D936"/>
  <c r="C937"/>
  <c r="D937"/>
  <c r="C938"/>
  <c r="D938"/>
  <c r="C939"/>
  <c r="D939"/>
  <c r="C940"/>
  <c r="D940"/>
  <c r="C945"/>
  <c r="D945"/>
  <c r="L913"/>
  <c r="M913"/>
  <c r="N913"/>
  <c r="O913"/>
  <c r="C914"/>
  <c r="D914"/>
  <c r="C915"/>
  <c r="D915"/>
  <c r="C916"/>
  <c r="D916"/>
  <c r="C917"/>
  <c r="D917"/>
  <c r="C918"/>
  <c r="D918"/>
  <c r="C919"/>
  <c r="D919"/>
  <c r="C920"/>
  <c r="D920"/>
  <c r="C921"/>
  <c r="D921"/>
  <c r="C927"/>
  <c r="D927"/>
  <c r="C870"/>
  <c r="D870"/>
  <c r="C871"/>
  <c r="D871"/>
  <c r="C872"/>
  <c r="D872"/>
  <c r="C873"/>
  <c r="D873"/>
  <c r="C874"/>
  <c r="D874"/>
  <c r="C875"/>
  <c r="D875"/>
  <c r="C876"/>
  <c r="D876"/>
  <c r="C877"/>
  <c r="D877"/>
  <c r="C879"/>
  <c r="D879"/>
  <c r="L775"/>
  <c r="M775"/>
  <c r="N775"/>
  <c r="C776"/>
  <c r="D776"/>
  <c r="C777"/>
  <c r="D777"/>
  <c r="C778"/>
  <c r="D778"/>
  <c r="C779"/>
  <c r="D779"/>
  <c r="C781"/>
  <c r="D781"/>
  <c r="C782"/>
  <c r="D782"/>
  <c r="C783"/>
  <c r="D783"/>
  <c r="C784"/>
  <c r="D784"/>
  <c r="C787"/>
  <c r="D787"/>
  <c r="L849"/>
  <c r="M849"/>
  <c r="C850"/>
  <c r="D850"/>
  <c r="C851"/>
  <c r="D851"/>
  <c r="C852"/>
  <c r="D852"/>
  <c r="C853"/>
  <c r="D853"/>
  <c r="C854"/>
  <c r="D854"/>
  <c r="C855"/>
  <c r="D855"/>
  <c r="C856"/>
  <c r="D856"/>
  <c r="C857"/>
  <c r="D857"/>
  <c r="C861"/>
  <c r="D861"/>
  <c r="L792"/>
  <c r="M792"/>
  <c r="N792"/>
  <c r="C793"/>
  <c r="D793"/>
  <c r="C794"/>
  <c r="D794"/>
  <c r="C795"/>
  <c r="D795"/>
  <c r="C796"/>
  <c r="D796"/>
  <c r="C797"/>
  <c r="D797"/>
  <c r="C798"/>
  <c r="D798"/>
  <c r="C799"/>
  <c r="D799"/>
  <c r="C800"/>
  <c r="D800"/>
  <c r="C804"/>
  <c r="D804"/>
  <c r="L831"/>
  <c r="M831"/>
  <c r="N831"/>
  <c r="O831"/>
  <c r="C832"/>
  <c r="D832"/>
  <c r="C833"/>
  <c r="D833"/>
  <c r="C834"/>
  <c r="D834"/>
  <c r="C835"/>
  <c r="D835"/>
  <c r="C836"/>
  <c r="D836"/>
  <c r="C837"/>
  <c r="D837"/>
  <c r="C838"/>
  <c r="D838"/>
  <c r="C843"/>
  <c r="D843"/>
  <c r="L811"/>
  <c r="M811"/>
  <c r="N811"/>
  <c r="O811"/>
  <c r="C812"/>
  <c r="D812"/>
  <c r="C813"/>
  <c r="D813"/>
  <c r="C814"/>
  <c r="D814"/>
  <c r="C815"/>
  <c r="D815"/>
  <c r="C816"/>
  <c r="D816"/>
  <c r="C817"/>
  <c r="D817"/>
  <c r="C818"/>
  <c r="D818"/>
  <c r="C819"/>
  <c r="D819"/>
  <c r="C822"/>
  <c r="D822"/>
  <c r="L733"/>
  <c r="M733"/>
  <c r="N733"/>
  <c r="C762"/>
  <c r="D762"/>
  <c r="C763"/>
  <c r="D763"/>
  <c r="C764"/>
  <c r="D764"/>
  <c r="C765"/>
  <c r="D765"/>
  <c r="C766"/>
  <c r="D766"/>
  <c r="C767"/>
  <c r="D767"/>
  <c r="C768"/>
  <c r="D768"/>
  <c r="C769"/>
  <c r="D769"/>
  <c r="C773"/>
  <c r="D773"/>
  <c r="L761"/>
  <c r="M761"/>
  <c r="N761"/>
  <c r="L747"/>
  <c r="M747"/>
  <c r="C748"/>
  <c r="D748"/>
  <c r="C749"/>
  <c r="D749"/>
  <c r="C750"/>
  <c r="D750"/>
  <c r="C753"/>
  <c r="D753"/>
  <c r="C754"/>
  <c r="D754"/>
  <c r="C755"/>
  <c r="D755"/>
  <c r="C759"/>
  <c r="D759"/>
  <c r="C743"/>
  <c r="D743"/>
  <c r="C734"/>
  <c r="D734"/>
  <c r="C735"/>
  <c r="D735"/>
  <c r="C736"/>
  <c r="D736"/>
  <c r="C737"/>
  <c r="D737"/>
  <c r="C738"/>
  <c r="D738"/>
  <c r="C739"/>
  <c r="D739"/>
  <c r="C740"/>
  <c r="D740"/>
  <c r="C741"/>
  <c r="D741"/>
  <c r="C745"/>
  <c r="D745"/>
  <c r="L719"/>
  <c r="M719"/>
  <c r="N719"/>
  <c r="C729"/>
  <c r="D729"/>
  <c r="C720"/>
  <c r="D720"/>
  <c r="C721"/>
  <c r="D721"/>
  <c r="C722"/>
  <c r="D722"/>
  <c r="C723"/>
  <c r="D723"/>
  <c r="C724"/>
  <c r="D724"/>
  <c r="C725"/>
  <c r="D725"/>
  <c r="C726"/>
  <c r="D726"/>
  <c r="C727"/>
  <c r="D727"/>
  <c r="C731"/>
  <c r="D731"/>
  <c r="L705"/>
  <c r="M705"/>
  <c r="N705"/>
  <c r="C715"/>
  <c r="D715"/>
  <c r="L654"/>
  <c r="M654"/>
  <c r="N654"/>
  <c r="C668"/>
  <c r="D668"/>
  <c r="C706"/>
  <c r="D706"/>
  <c r="C707"/>
  <c r="D707"/>
  <c r="C708"/>
  <c r="D708"/>
  <c r="C709"/>
  <c r="D709"/>
  <c r="C710"/>
  <c r="D710"/>
  <c r="C711"/>
  <c r="D711"/>
  <c r="C712"/>
  <c r="D712"/>
  <c r="C713"/>
  <c r="D713"/>
  <c r="C717"/>
  <c r="D717"/>
  <c r="C691"/>
  <c r="D691"/>
  <c r="C692"/>
  <c r="D692"/>
  <c r="C693"/>
  <c r="D693"/>
  <c r="C694"/>
  <c r="D694"/>
  <c r="C696"/>
  <c r="D696"/>
  <c r="C697"/>
  <c r="D697"/>
  <c r="C698"/>
  <c r="D698"/>
  <c r="C699"/>
  <c r="D699"/>
  <c r="C703"/>
  <c r="D703"/>
  <c r="C655"/>
  <c r="D655"/>
  <c r="C656"/>
  <c r="D656"/>
  <c r="C657"/>
  <c r="D657"/>
  <c r="C658"/>
  <c r="D658"/>
  <c r="C659"/>
  <c r="D659"/>
  <c r="C660"/>
  <c r="D660"/>
  <c r="C661"/>
  <c r="D661"/>
  <c r="C662"/>
  <c r="D662"/>
  <c r="L670"/>
  <c r="M670"/>
  <c r="N670"/>
  <c r="C638"/>
  <c r="D638"/>
  <c r="C675"/>
  <c r="D675"/>
  <c r="C671"/>
  <c r="D671"/>
  <c r="C672"/>
  <c r="D672"/>
  <c r="C673"/>
  <c r="D673"/>
  <c r="C674"/>
  <c r="D674"/>
  <c r="C676"/>
  <c r="D676"/>
  <c r="C677"/>
  <c r="D677"/>
  <c r="C678"/>
  <c r="D678"/>
  <c r="C679"/>
  <c r="D679"/>
  <c r="C688"/>
  <c r="D688"/>
  <c r="L633"/>
  <c r="M633"/>
  <c r="N633"/>
  <c r="C634"/>
  <c r="D634"/>
  <c r="C635"/>
  <c r="D635"/>
  <c r="C636"/>
  <c r="D636"/>
  <c r="C637"/>
  <c r="D637"/>
  <c r="C639"/>
  <c r="D639"/>
  <c r="C640"/>
  <c r="D640"/>
  <c r="C641"/>
  <c r="D641"/>
  <c r="C642"/>
  <c r="D642"/>
  <c r="C646"/>
  <c r="D646"/>
  <c r="L618"/>
  <c r="M618"/>
  <c r="N618"/>
  <c r="C619"/>
  <c r="D619"/>
  <c r="C620"/>
  <c r="D620"/>
  <c r="C621"/>
  <c r="D621"/>
  <c r="C622"/>
  <c r="D622"/>
  <c r="C623"/>
  <c r="D623"/>
  <c r="C624"/>
  <c r="D624"/>
  <c r="C625"/>
  <c r="D625"/>
  <c r="C626"/>
  <c r="D626"/>
  <c r="C628"/>
  <c r="D628"/>
  <c r="L530"/>
  <c r="M530"/>
  <c r="N530"/>
  <c r="D541"/>
  <c r="C541"/>
  <c r="C531"/>
  <c r="D531"/>
  <c r="C532"/>
  <c r="D532"/>
  <c r="C533"/>
  <c r="D533"/>
  <c r="C534"/>
  <c r="D534"/>
  <c r="C535"/>
  <c r="D535"/>
  <c r="C536"/>
  <c r="D536"/>
  <c r="C537"/>
  <c r="D537"/>
  <c r="C538"/>
  <c r="D538"/>
  <c r="C540"/>
  <c r="D540"/>
  <c r="C594"/>
  <c r="D594"/>
  <c r="L585"/>
  <c r="M585"/>
  <c r="N585"/>
  <c r="C586"/>
  <c r="D586"/>
  <c r="C587"/>
  <c r="D587"/>
  <c r="C588"/>
  <c r="D588"/>
  <c r="C589"/>
  <c r="D589"/>
  <c r="C590"/>
  <c r="D590"/>
  <c r="C591"/>
  <c r="D591"/>
  <c r="C592"/>
  <c r="D592"/>
  <c r="C593"/>
  <c r="D593"/>
  <c r="C596"/>
  <c r="D596"/>
  <c r="L566"/>
  <c r="M566"/>
  <c r="N566"/>
  <c r="O566"/>
  <c r="C567"/>
  <c r="D567"/>
  <c r="C568"/>
  <c r="D568"/>
  <c r="C569"/>
  <c r="D569"/>
  <c r="C570"/>
  <c r="D570"/>
  <c r="C571"/>
  <c r="D571"/>
  <c r="C572"/>
  <c r="D572"/>
  <c r="C573"/>
  <c r="D573"/>
  <c r="C574"/>
  <c r="D574"/>
  <c r="C576"/>
  <c r="D576"/>
  <c r="C545"/>
  <c r="D545"/>
  <c r="C546"/>
  <c r="D546"/>
  <c r="C547"/>
  <c r="D547"/>
  <c r="C549"/>
  <c r="D549"/>
  <c r="C516"/>
  <c r="D516"/>
  <c r="C544"/>
  <c r="D544"/>
  <c r="C550"/>
  <c r="D550"/>
  <c r="C552"/>
  <c r="D552"/>
  <c r="C553"/>
  <c r="D553"/>
  <c r="M511"/>
  <c r="N511"/>
  <c r="C522"/>
  <c r="D522"/>
  <c r="C512"/>
  <c r="D512"/>
  <c r="C513"/>
  <c r="D513"/>
  <c r="C514"/>
  <c r="D514"/>
  <c r="C515"/>
  <c r="D515"/>
  <c r="C517"/>
  <c r="D517"/>
  <c r="C518"/>
  <c r="D518"/>
  <c r="C519"/>
  <c r="D519"/>
  <c r="C520"/>
  <c r="D520"/>
  <c r="L493"/>
  <c r="M493"/>
  <c r="N493"/>
  <c r="O493"/>
  <c r="C494"/>
  <c r="D494"/>
  <c r="C495"/>
  <c r="D495"/>
  <c r="C496"/>
  <c r="D496"/>
  <c r="C497"/>
  <c r="D497"/>
  <c r="C498"/>
  <c r="D498"/>
  <c r="C499"/>
  <c r="D499"/>
  <c r="C501"/>
  <c r="D501"/>
  <c r="C500"/>
  <c r="D500"/>
  <c r="C465"/>
  <c r="D465"/>
  <c r="C485"/>
  <c r="C486"/>
  <c r="C487"/>
  <c r="C491"/>
  <c r="D485"/>
  <c r="D486"/>
  <c r="D487"/>
  <c r="D491"/>
  <c r="D457"/>
  <c r="C458"/>
  <c r="D458"/>
  <c r="C459"/>
  <c r="D459"/>
  <c r="C460"/>
  <c r="D460"/>
  <c r="C461"/>
  <c r="D461"/>
  <c r="C462"/>
  <c r="D462"/>
  <c r="C464"/>
  <c r="D464"/>
  <c r="L428"/>
  <c r="M428"/>
  <c r="N428"/>
  <c r="C429"/>
  <c r="D429"/>
  <c r="C430"/>
  <c r="D430"/>
  <c r="C431"/>
  <c r="D431"/>
  <c r="C432"/>
  <c r="D432"/>
  <c r="C433"/>
  <c r="D433"/>
  <c r="C434"/>
  <c r="D434"/>
  <c r="C442"/>
  <c r="D442"/>
  <c r="D417"/>
  <c r="D418"/>
  <c r="D419"/>
  <c r="L405"/>
  <c r="M405"/>
  <c r="N405"/>
  <c r="C417"/>
  <c r="C418"/>
  <c r="C419"/>
  <c r="C416"/>
  <c r="D416"/>
  <c r="C406"/>
  <c r="D406"/>
  <c r="C407"/>
  <c r="D407"/>
  <c r="C408"/>
  <c r="D408"/>
  <c r="C409"/>
  <c r="D409"/>
  <c r="C410"/>
  <c r="D410"/>
  <c r="C411"/>
  <c r="D411"/>
  <c r="C412"/>
  <c r="D412"/>
  <c r="L387"/>
  <c r="M387"/>
  <c r="N387"/>
  <c r="C396"/>
  <c r="D396"/>
  <c r="C388"/>
  <c r="D388"/>
  <c r="C389"/>
  <c r="D389"/>
  <c r="C390"/>
  <c r="D390"/>
  <c r="C391"/>
  <c r="D391"/>
  <c r="C392"/>
  <c r="D392"/>
  <c r="C393"/>
  <c r="D393"/>
  <c r="C394"/>
  <c r="D394"/>
  <c r="C395"/>
  <c r="D395"/>
  <c r="C398"/>
  <c r="D398"/>
  <c r="O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8"/>
  <c r="D368"/>
  <c r="C340"/>
  <c r="D340"/>
  <c r="C341"/>
  <c r="D341"/>
  <c r="C342"/>
  <c r="D342"/>
  <c r="C343"/>
  <c r="D343"/>
  <c r="C344"/>
  <c r="D344"/>
  <c r="C345"/>
  <c r="D345"/>
  <c r="C346"/>
  <c r="D346"/>
  <c r="C347"/>
  <c r="D347"/>
  <c r="C350"/>
  <c r="D350"/>
  <c r="C379"/>
  <c r="D379"/>
  <c r="C382"/>
  <c r="D382"/>
  <c r="L281"/>
  <c r="M281"/>
  <c r="N281"/>
  <c r="C288"/>
  <c r="D288"/>
  <c r="C290"/>
  <c r="D290"/>
  <c r="C282"/>
  <c r="D282"/>
  <c r="C283"/>
  <c r="D283"/>
  <c r="C284"/>
  <c r="D284"/>
  <c r="C285"/>
  <c r="D285"/>
  <c r="C286"/>
  <c r="D286"/>
  <c r="C287"/>
  <c r="D287"/>
  <c r="C289"/>
  <c r="D289"/>
  <c r="L267"/>
  <c r="M267"/>
  <c r="N267"/>
  <c r="O267"/>
  <c r="C275"/>
  <c r="D275"/>
  <c r="L220"/>
  <c r="M220"/>
  <c r="N220"/>
  <c r="O220"/>
  <c r="L216"/>
  <c r="M216"/>
  <c r="N216"/>
  <c r="O216"/>
  <c r="L226"/>
  <c r="M226"/>
  <c r="N226"/>
  <c r="C268"/>
  <c r="D268"/>
  <c r="C269"/>
  <c r="D269"/>
  <c r="C270"/>
  <c r="D270"/>
  <c r="C271"/>
  <c r="D271"/>
  <c r="C272"/>
  <c r="D272"/>
  <c r="C273"/>
  <c r="D273"/>
  <c r="L254"/>
  <c r="M254"/>
  <c r="N254"/>
  <c r="O254"/>
  <c r="C255"/>
  <c r="D255"/>
  <c r="C256"/>
  <c r="D256"/>
  <c r="C257"/>
  <c r="D257"/>
  <c r="C258"/>
  <c r="D258"/>
  <c r="C259"/>
  <c r="D259"/>
  <c r="C260"/>
  <c r="D260"/>
  <c r="C261"/>
  <c r="D261"/>
  <c r="C217"/>
  <c r="D217"/>
  <c r="C222"/>
  <c r="D222"/>
  <c r="C227"/>
  <c r="D227"/>
  <c r="C228"/>
  <c r="D228"/>
  <c r="C229"/>
  <c r="D229"/>
  <c r="C230"/>
  <c r="D230"/>
  <c r="C231"/>
  <c r="D231"/>
  <c r="C232"/>
  <c r="D232"/>
  <c r="L68"/>
  <c r="M68"/>
  <c r="N68"/>
  <c r="C76"/>
  <c r="D76"/>
  <c r="C69"/>
  <c r="D69"/>
  <c r="C70"/>
  <c r="D70"/>
  <c r="C71"/>
  <c r="D71"/>
  <c r="C72"/>
  <c r="D72"/>
  <c r="C73"/>
  <c r="D73"/>
  <c r="C74"/>
  <c r="D74"/>
  <c r="C75"/>
  <c r="D75"/>
  <c r="C79"/>
  <c r="D79"/>
  <c r="L81"/>
  <c r="M81"/>
  <c r="N81"/>
  <c r="C89"/>
  <c r="D89"/>
  <c r="C82"/>
  <c r="D82"/>
  <c r="C83"/>
  <c r="D83"/>
  <c r="C84"/>
  <c r="D84"/>
  <c r="C85"/>
  <c r="D85"/>
  <c r="C86"/>
  <c r="D86"/>
  <c r="C87"/>
  <c r="D87"/>
  <c r="C88"/>
  <c r="D88"/>
  <c r="C92"/>
  <c r="D92"/>
  <c r="L157"/>
  <c r="M157"/>
  <c r="N157"/>
  <c r="C193"/>
  <c r="D193"/>
  <c r="C194"/>
  <c r="D194"/>
  <c r="C195"/>
  <c r="D195"/>
  <c r="C196"/>
  <c r="D196"/>
  <c r="C197"/>
  <c r="D197"/>
  <c r="C198"/>
  <c r="D198"/>
  <c r="C199"/>
  <c r="D199"/>
  <c r="C200"/>
  <c r="D200"/>
  <c r="C202"/>
  <c r="D202"/>
  <c r="C164"/>
  <c r="D164"/>
  <c r="C158"/>
  <c r="D158"/>
  <c r="C159"/>
  <c r="D159"/>
  <c r="C160"/>
  <c r="D160"/>
  <c r="C161"/>
  <c r="D161"/>
  <c r="C162"/>
  <c r="D162"/>
  <c r="C163"/>
  <c r="D163"/>
  <c r="C165"/>
  <c r="D165"/>
  <c r="C166"/>
  <c r="D166"/>
  <c r="C102"/>
  <c r="D102"/>
  <c r="C188"/>
  <c r="D188"/>
  <c r="C25"/>
  <c r="D25"/>
  <c r="C95"/>
  <c r="D95"/>
  <c r="C96"/>
  <c r="D96"/>
  <c r="C97"/>
  <c r="D97"/>
  <c r="C98"/>
  <c r="D98"/>
  <c r="C99"/>
  <c r="D99"/>
  <c r="C100"/>
  <c r="D100"/>
  <c r="C101"/>
  <c r="D101"/>
  <c r="L145"/>
  <c r="M145"/>
  <c r="N145"/>
  <c r="C147"/>
  <c r="D147"/>
  <c r="C148"/>
  <c r="D148"/>
  <c r="C149"/>
  <c r="D149"/>
  <c r="C150"/>
  <c r="D150"/>
  <c r="C151"/>
  <c r="D151"/>
  <c r="C152"/>
  <c r="D152"/>
  <c r="C155"/>
  <c r="D155"/>
  <c r="C181"/>
  <c r="D181"/>
  <c r="C182"/>
  <c r="D182"/>
  <c r="C183"/>
  <c r="D183"/>
  <c r="C184"/>
  <c r="D184"/>
  <c r="C185"/>
  <c r="D185"/>
  <c r="C186"/>
  <c r="D186"/>
  <c r="C187"/>
  <c r="D187"/>
  <c r="C190"/>
  <c r="D190"/>
  <c r="L180"/>
  <c r="M180"/>
  <c r="N180"/>
  <c r="C29"/>
  <c r="D29"/>
  <c r="C30"/>
  <c r="D30"/>
  <c r="C31"/>
  <c r="D31"/>
  <c r="C32"/>
  <c r="D32"/>
  <c r="C33"/>
  <c r="D33"/>
  <c r="C34"/>
  <c r="D34"/>
  <c r="C35"/>
  <c r="D35"/>
  <c r="C36"/>
  <c r="D36"/>
  <c r="C44"/>
  <c r="D44"/>
  <c r="C40"/>
  <c r="D40"/>
  <c r="C42"/>
  <c r="D42"/>
  <c r="L28"/>
  <c r="L7"/>
  <c r="M7"/>
  <c r="N7"/>
  <c r="C8"/>
  <c r="D8"/>
  <c r="C9"/>
  <c r="D9"/>
  <c r="C10"/>
  <c r="D10"/>
  <c r="C11"/>
  <c r="D11"/>
  <c r="C13"/>
  <c r="D13"/>
  <c r="C12"/>
  <c r="D12"/>
  <c r="C385"/>
  <c r="D385"/>
  <c r="D386"/>
  <c r="D387"/>
  <c r="C399"/>
  <c r="D399"/>
  <c r="C400"/>
  <c r="D400"/>
  <c r="C435"/>
  <c r="D435"/>
  <c r="C60"/>
  <c r="C989"/>
  <c r="C990"/>
  <c r="C991"/>
  <c r="C112"/>
  <c r="C114"/>
  <c r="C113"/>
  <c r="D16"/>
  <c r="D17"/>
  <c r="D62"/>
  <c r="D64"/>
  <c r="D28"/>
  <c r="D46"/>
  <c r="D49"/>
  <c r="D50"/>
  <c r="D146"/>
  <c r="D94"/>
  <c r="D104"/>
  <c r="D105"/>
  <c r="D106"/>
  <c r="D109"/>
  <c r="D133"/>
  <c r="D111"/>
  <c r="D117"/>
  <c r="D118"/>
  <c r="D119"/>
  <c r="D120"/>
  <c r="D605"/>
  <c r="D614"/>
  <c r="D157"/>
  <c r="D167"/>
  <c r="D168"/>
  <c r="D169"/>
  <c r="D170"/>
  <c r="D171"/>
  <c r="D175"/>
  <c r="D176"/>
  <c r="D178"/>
  <c r="D192"/>
  <c r="D203"/>
  <c r="D205"/>
  <c r="D81"/>
  <c r="D90"/>
  <c r="D93"/>
  <c r="D68"/>
  <c r="D78"/>
  <c r="D209"/>
  <c r="D206"/>
  <c r="D207"/>
  <c r="D211"/>
  <c r="D212"/>
  <c r="D216"/>
  <c r="D218"/>
  <c r="D219"/>
  <c r="D220"/>
  <c r="D221"/>
  <c r="D138"/>
  <c r="D139"/>
  <c r="D140"/>
  <c r="D142"/>
  <c r="D143"/>
  <c r="D226"/>
  <c r="D248"/>
  <c r="D237"/>
  <c r="D238"/>
  <c r="D240"/>
  <c r="D262"/>
  <c r="D267"/>
  <c r="D279"/>
  <c r="D278"/>
  <c r="D281"/>
  <c r="D324"/>
  <c r="D292"/>
  <c r="D295"/>
  <c r="D296"/>
  <c r="D297"/>
  <c r="D298"/>
  <c r="D299"/>
  <c r="D300"/>
  <c r="D301"/>
  <c r="D302"/>
  <c r="D303"/>
  <c r="D304"/>
  <c r="D305"/>
  <c r="D339"/>
  <c r="D351"/>
  <c r="D353"/>
  <c r="D367"/>
  <c r="D366"/>
  <c r="D372"/>
  <c r="D402"/>
  <c r="D403"/>
  <c r="D405"/>
  <c r="D421"/>
  <c r="D463"/>
  <c r="D424"/>
  <c r="D425"/>
  <c r="D426"/>
  <c r="D423"/>
  <c r="D428"/>
  <c r="D443"/>
  <c r="D444"/>
  <c r="D445"/>
  <c r="D446"/>
  <c r="D447"/>
  <c r="D448"/>
  <c r="D449"/>
  <c r="D450"/>
  <c r="D451"/>
  <c r="D452"/>
  <c r="D453"/>
  <c r="D454"/>
  <c r="D456"/>
  <c r="D477"/>
  <c r="D466"/>
  <c r="D478"/>
  <c r="D479"/>
  <c r="D480"/>
  <c r="D481"/>
  <c r="D482"/>
  <c r="D483"/>
  <c r="D470"/>
  <c r="D467"/>
  <c r="D468"/>
  <c r="D469"/>
  <c r="D471"/>
  <c r="D472"/>
  <c r="D473"/>
  <c r="D474"/>
  <c r="D475"/>
  <c r="D476"/>
  <c r="D484"/>
  <c r="D508"/>
  <c r="D523"/>
  <c r="D525"/>
  <c r="D526"/>
  <c r="D527"/>
  <c r="D528"/>
  <c r="D543"/>
  <c r="D554"/>
  <c r="D556"/>
  <c r="D557"/>
  <c r="D559"/>
  <c r="D560"/>
  <c r="D561"/>
  <c r="D562"/>
  <c r="D564"/>
  <c r="D566"/>
  <c r="D577"/>
  <c r="D582"/>
  <c r="D584"/>
  <c r="D585"/>
  <c r="D597"/>
  <c r="D598"/>
  <c r="D599"/>
  <c r="D600"/>
  <c r="D601"/>
  <c r="D602"/>
  <c r="D603"/>
  <c r="D617"/>
  <c r="D618"/>
  <c r="D630"/>
  <c r="D631"/>
  <c r="D633"/>
  <c r="D645"/>
  <c r="D670"/>
  <c r="D680"/>
  <c r="D681"/>
  <c r="D682"/>
  <c r="D685"/>
  <c r="D686"/>
  <c r="D654"/>
  <c r="D667"/>
  <c r="D664"/>
  <c r="D690"/>
  <c r="D701"/>
  <c r="D704"/>
  <c r="D747"/>
  <c r="D757"/>
  <c r="D760"/>
  <c r="D811"/>
  <c r="D820"/>
  <c r="D823"/>
  <c r="D824"/>
  <c r="D825"/>
  <c r="D826"/>
  <c r="D827"/>
  <c r="D828"/>
  <c r="D829"/>
  <c r="D831"/>
  <c r="D844"/>
  <c r="D845"/>
  <c r="D846"/>
  <c r="D847"/>
  <c r="D792"/>
  <c r="D803"/>
  <c r="D801"/>
  <c r="D805"/>
  <c r="D806"/>
  <c r="D807"/>
  <c r="D808"/>
  <c r="D809"/>
  <c r="D849"/>
  <c r="D862"/>
  <c r="D858"/>
  <c r="D863"/>
  <c r="D864"/>
  <c r="D865"/>
  <c r="D866"/>
  <c r="D867"/>
  <c r="D775"/>
  <c r="D788"/>
  <c r="D789"/>
  <c r="D790"/>
  <c r="D869"/>
  <c r="D880"/>
  <c r="D881"/>
  <c r="D882"/>
  <c r="D913"/>
  <c r="D926"/>
  <c r="D928"/>
  <c r="D930"/>
  <c r="D941"/>
  <c r="D942"/>
  <c r="D946"/>
  <c r="D948"/>
  <c r="D962"/>
  <c r="D963"/>
  <c r="D964"/>
  <c r="D965"/>
  <c r="D976"/>
  <c r="D977"/>
  <c r="D978"/>
  <c r="D979"/>
  <c r="D204"/>
  <c r="D364"/>
  <c r="D983"/>
  <c r="D981"/>
  <c r="D982"/>
  <c r="D112"/>
  <c r="D114"/>
  <c r="D113"/>
  <c r="D134"/>
  <c r="D60"/>
  <c r="D989"/>
  <c r="D990"/>
  <c r="D991"/>
  <c r="D15"/>
  <c r="C453"/>
  <c r="C445"/>
  <c r="C446"/>
  <c r="C447"/>
  <c r="C448"/>
  <c r="C449"/>
  <c r="C450"/>
  <c r="C451"/>
  <c r="C452"/>
  <c r="C278"/>
  <c r="Z267"/>
  <c r="D5" i="19"/>
  <c r="D7"/>
  <c r="D8"/>
  <c r="D10"/>
  <c r="D11"/>
  <c r="D12"/>
  <c r="D14"/>
  <c r="D16"/>
  <c r="D17"/>
  <c r="D18"/>
  <c r="D19"/>
  <c r="D20"/>
  <c r="D22"/>
  <c r="D23"/>
  <c r="D24"/>
  <c r="D25"/>
  <c r="D27"/>
  <c r="D28"/>
  <c r="D30"/>
  <c r="D31"/>
  <c r="D46"/>
  <c r="D4"/>
  <c r="C297" i="3"/>
  <c r="C295"/>
  <c r="M17" i="26"/>
  <c r="G17"/>
  <c r="H17"/>
  <c r="I17"/>
  <c r="J17"/>
  <c r="K17"/>
  <c r="L17"/>
  <c r="F17"/>
  <c r="E6"/>
  <c r="E7"/>
  <c r="E8"/>
  <c r="E9"/>
  <c r="E10"/>
  <c r="E11"/>
  <c r="E13"/>
  <c r="E12"/>
  <c r="E14"/>
  <c r="E15"/>
  <c r="E16"/>
  <c r="E5"/>
  <c r="D17"/>
  <c r="C463" i="3"/>
  <c r="C424"/>
  <c r="F46" i="19"/>
  <c r="F50" s="1"/>
  <c r="E6" i="18"/>
  <c r="E7"/>
  <c r="E8"/>
  <c r="E9"/>
  <c r="E10"/>
  <c r="E11"/>
  <c r="E12"/>
  <c r="E13"/>
  <c r="E15"/>
  <c r="E16"/>
  <c r="E17"/>
  <c r="E18"/>
  <c r="E19"/>
  <c r="E22"/>
  <c r="E24"/>
  <c r="E25"/>
  <c r="E26"/>
  <c r="E28"/>
  <c r="E29"/>
  <c r="E35"/>
  <c r="E37"/>
  <c r="E38"/>
  <c r="E40"/>
  <c r="E41"/>
  <c r="E42"/>
  <c r="E43"/>
  <c r="E44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5"/>
  <c r="D36"/>
  <c r="D37"/>
  <c r="D38"/>
  <c r="D40"/>
  <c r="D41"/>
  <c r="D42"/>
  <c r="D43"/>
  <c r="D44"/>
  <c r="M138" i="3"/>
  <c r="Z605"/>
  <c r="C221"/>
  <c r="H46" i="18"/>
  <c r="G46"/>
  <c r="I44"/>
  <c r="I43"/>
  <c r="I42"/>
  <c r="I41"/>
  <c r="I40"/>
  <c r="H39"/>
  <c r="G39"/>
  <c r="F39"/>
  <c r="I39"/>
  <c r="I38"/>
  <c r="I37"/>
  <c r="I35"/>
  <c r="H34"/>
  <c r="G34"/>
  <c r="F34"/>
  <c r="C34"/>
  <c r="B34"/>
  <c r="C31"/>
  <c r="C47" s="1"/>
  <c r="I47" s="1"/>
  <c r="B31"/>
  <c r="B47" s="1"/>
  <c r="I29"/>
  <c r="I28"/>
  <c r="I26"/>
  <c r="I25"/>
  <c r="I24"/>
  <c r="I22"/>
  <c r="H21"/>
  <c r="G21"/>
  <c r="G30" s="1"/>
  <c r="F21"/>
  <c r="C21"/>
  <c r="C33" s="1"/>
  <c r="C49" s="1"/>
  <c r="I49" s="1"/>
  <c r="B21"/>
  <c r="O21" s="1"/>
  <c r="I20"/>
  <c r="I19"/>
  <c r="I18"/>
  <c r="I17"/>
  <c r="I16"/>
  <c r="I15"/>
  <c r="T12"/>
  <c r="S12"/>
  <c r="R12"/>
  <c r="Q12"/>
  <c r="P12"/>
  <c r="I14"/>
  <c r="T11"/>
  <c r="S11"/>
  <c r="R11"/>
  <c r="Q11"/>
  <c r="P11"/>
  <c r="I13"/>
  <c r="T10"/>
  <c r="S10"/>
  <c r="R10"/>
  <c r="Q10"/>
  <c r="P10"/>
  <c r="I12"/>
  <c r="I11"/>
  <c r="I10"/>
  <c r="I9"/>
  <c r="I8"/>
  <c r="I7"/>
  <c r="I6"/>
  <c r="H5"/>
  <c r="H30" s="1"/>
  <c r="G5"/>
  <c r="F5"/>
  <c r="C5"/>
  <c r="B5"/>
  <c r="B32" s="1"/>
  <c r="B48" s="1"/>
  <c r="C262" i="3"/>
  <c r="C367"/>
  <c r="C366"/>
  <c r="C862"/>
  <c r="C858"/>
  <c r="C863"/>
  <c r="C864"/>
  <c r="C865"/>
  <c r="C866"/>
  <c r="C867"/>
  <c r="C926"/>
  <c r="C928"/>
  <c r="C930"/>
  <c r="C90"/>
  <c r="C880"/>
  <c r="C881"/>
  <c r="C882"/>
  <c r="C78"/>
  <c r="C402"/>
  <c r="C403"/>
  <c r="C425"/>
  <c r="C421"/>
  <c r="C426"/>
  <c r="C423"/>
  <c r="C443"/>
  <c r="C444"/>
  <c r="C454"/>
  <c r="C788"/>
  <c r="C789"/>
  <c r="C790"/>
  <c r="C844"/>
  <c r="C845"/>
  <c r="C846"/>
  <c r="C554"/>
  <c r="C556"/>
  <c r="C557"/>
  <c r="C559"/>
  <c r="C560"/>
  <c r="C561"/>
  <c r="C562"/>
  <c r="C564"/>
  <c r="C279"/>
  <c r="C477"/>
  <c r="C466"/>
  <c r="C478"/>
  <c r="C479"/>
  <c r="C480"/>
  <c r="C481"/>
  <c r="C482"/>
  <c r="C483"/>
  <c r="C420"/>
  <c r="C941"/>
  <c r="C942"/>
  <c r="C946"/>
  <c r="C204"/>
  <c r="C64"/>
  <c r="C614"/>
  <c r="C582"/>
  <c r="C218"/>
  <c r="C508"/>
  <c r="C207"/>
  <c r="C211"/>
  <c r="C134"/>
  <c r="C142"/>
  <c r="C364"/>
  <c r="C983"/>
  <c r="C603"/>
  <c r="C139"/>
  <c r="C963"/>
  <c r="C976"/>
  <c r="C977"/>
  <c r="C978"/>
  <c r="C979"/>
  <c r="C523"/>
  <c r="C525"/>
  <c r="C526"/>
  <c r="C527"/>
  <c r="C528"/>
  <c r="C577"/>
  <c r="C667"/>
  <c r="C664"/>
  <c r="C597"/>
  <c r="C598"/>
  <c r="C599"/>
  <c r="C600"/>
  <c r="C601"/>
  <c r="C602"/>
  <c r="C351"/>
  <c r="C630"/>
  <c r="C631"/>
  <c r="C645"/>
  <c r="C680"/>
  <c r="C681"/>
  <c r="C682"/>
  <c r="C685"/>
  <c r="C686"/>
  <c r="C146"/>
  <c r="C470"/>
  <c r="C467"/>
  <c r="C468"/>
  <c r="C469"/>
  <c r="C471"/>
  <c r="C472"/>
  <c r="C473"/>
  <c r="C474"/>
  <c r="C475"/>
  <c r="C476"/>
  <c r="C104"/>
  <c r="C105"/>
  <c r="C106"/>
  <c r="C109"/>
  <c r="C133"/>
  <c r="C117"/>
  <c r="C118"/>
  <c r="C119"/>
  <c r="C120"/>
  <c r="C111"/>
  <c r="C46"/>
  <c r="C49"/>
  <c r="C15"/>
  <c r="C16"/>
  <c r="C17"/>
  <c r="C18"/>
  <c r="C19"/>
  <c r="C20"/>
  <c r="C21"/>
  <c r="C22"/>
  <c r="C23"/>
  <c r="C24"/>
  <c r="C167"/>
  <c r="C168"/>
  <c r="C169"/>
  <c r="C170"/>
  <c r="C171"/>
  <c r="C175"/>
  <c r="C176"/>
  <c r="C178"/>
  <c r="C324"/>
  <c r="C292"/>
  <c r="C296"/>
  <c r="C298"/>
  <c r="C299"/>
  <c r="C300"/>
  <c r="C301"/>
  <c r="C302"/>
  <c r="C303"/>
  <c r="C304"/>
  <c r="C305"/>
  <c r="C701"/>
  <c r="C757"/>
  <c r="C820"/>
  <c r="C823"/>
  <c r="C824"/>
  <c r="C825"/>
  <c r="C826"/>
  <c r="C827"/>
  <c r="C828"/>
  <c r="C829"/>
  <c r="C203"/>
  <c r="C803"/>
  <c r="C801"/>
  <c r="C805"/>
  <c r="C806"/>
  <c r="C807"/>
  <c r="C808"/>
  <c r="C809"/>
  <c r="C248"/>
  <c r="C237"/>
  <c r="C238"/>
  <c r="C962"/>
  <c r="G45" i="62"/>
  <c r="B33" i="18"/>
  <c r="B49" s="1"/>
  <c r="P23"/>
  <c r="R3" i="82" l="1"/>
  <c r="R64" s="1"/>
  <c r="K579" i="3"/>
  <c r="T8" i="69"/>
  <c r="T10"/>
  <c r="T12"/>
  <c r="S16"/>
  <c r="T16" s="1"/>
  <c r="O18"/>
  <c r="R18"/>
  <c r="K13"/>
  <c r="K18" s="1"/>
  <c r="C13"/>
  <c r="C18" s="1"/>
  <c r="K895" i="3"/>
  <c r="O6"/>
  <c r="P6"/>
  <c r="AD192"/>
  <c r="W6"/>
  <c r="U6"/>
  <c r="S6"/>
  <c r="V6"/>
  <c r="T6"/>
  <c r="AD353"/>
  <c r="AD281"/>
  <c r="AD913"/>
  <c r="AD811"/>
  <c r="AD618"/>
  <c r="AD775"/>
  <c r="AD792"/>
  <c r="AD633"/>
  <c r="AE4"/>
  <c r="AD307"/>
  <c r="AD511"/>
  <c r="AD328"/>
  <c r="AD81"/>
  <c r="AD62"/>
  <c r="AD585"/>
  <c r="AD339"/>
  <c r="AD241"/>
  <c r="AD965"/>
  <c r="AD932"/>
  <c r="AD948"/>
  <c r="AD267"/>
  <c r="AD7"/>
  <c r="AJ4"/>
  <c r="P7" i="59"/>
  <c r="Q5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P5"/>
  <c r="P26"/>
  <c r="P24"/>
  <c r="P22"/>
  <c r="P20"/>
  <c r="P18"/>
  <c r="P16"/>
  <c r="P14"/>
  <c r="P12"/>
  <c r="P10"/>
  <c r="P8"/>
  <c r="P6"/>
  <c r="R5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P27"/>
  <c r="P25"/>
  <c r="P23"/>
  <c r="P21"/>
  <c r="P19"/>
  <c r="P17"/>
  <c r="P15"/>
  <c r="P13"/>
  <c r="P11"/>
  <c r="P9"/>
  <c r="S7"/>
  <c r="S5"/>
  <c r="S26"/>
  <c r="S24"/>
  <c r="S22"/>
  <c r="S20"/>
  <c r="S18"/>
  <c r="S16"/>
  <c r="S14"/>
  <c r="S12"/>
  <c r="S10"/>
  <c r="S8"/>
  <c r="S6"/>
  <c r="S27"/>
  <c r="S25"/>
  <c r="S23"/>
  <c r="S21"/>
  <c r="S19"/>
  <c r="S17"/>
  <c r="S15"/>
  <c r="S13"/>
  <c r="S11"/>
  <c r="S9"/>
  <c r="K523" i="3"/>
  <c r="L511"/>
  <c r="K511" s="1"/>
  <c r="K307"/>
  <c r="N353"/>
  <c r="N4"/>
  <c r="N6" s="1"/>
  <c r="K337"/>
  <c r="K332"/>
  <c r="K330"/>
  <c r="K340"/>
  <c r="K339" s="1"/>
  <c r="K338"/>
  <c r="K336"/>
  <c r="K331"/>
  <c r="K329"/>
  <c r="B50" i="19"/>
  <c r="F48" s="1"/>
  <c r="D29"/>
  <c r="D50"/>
  <c r="U6" i="59"/>
  <c r="N5"/>
  <c r="N26"/>
  <c r="N24"/>
  <c r="N22"/>
  <c r="N20"/>
  <c r="N18"/>
  <c r="N16"/>
  <c r="N14"/>
  <c r="N12"/>
  <c r="N10"/>
  <c r="N8"/>
  <c r="N6"/>
  <c r="O23"/>
  <c r="O21"/>
  <c r="O19"/>
  <c r="O17"/>
  <c r="O15"/>
  <c r="O13"/>
  <c r="O11"/>
  <c r="O7"/>
  <c r="T5"/>
  <c r="T26"/>
  <c r="T24"/>
  <c r="T22"/>
  <c r="T20"/>
  <c r="T18"/>
  <c r="T16"/>
  <c r="T14"/>
  <c r="T12"/>
  <c r="T10"/>
  <c r="T8"/>
  <c r="T6"/>
  <c r="U27"/>
  <c r="U25"/>
  <c r="U23"/>
  <c r="U21"/>
  <c r="U19"/>
  <c r="U17"/>
  <c r="U15"/>
  <c r="U13"/>
  <c r="U11"/>
  <c r="U9"/>
  <c r="U7"/>
  <c r="N27"/>
  <c r="N25"/>
  <c r="N23"/>
  <c r="N21"/>
  <c r="N19"/>
  <c r="N17"/>
  <c r="N15"/>
  <c r="N13"/>
  <c r="N11"/>
  <c r="N9"/>
  <c r="N7"/>
  <c r="O20"/>
  <c r="O18"/>
  <c r="O14"/>
  <c r="O12"/>
  <c r="O10"/>
  <c r="O6"/>
  <c r="T27"/>
  <c r="T25"/>
  <c r="T23"/>
  <c r="T21"/>
  <c r="T19"/>
  <c r="T17"/>
  <c r="T15"/>
  <c r="T13"/>
  <c r="T11"/>
  <c r="T9"/>
  <c r="T7"/>
  <c r="U5"/>
  <c r="U26"/>
  <c r="U24"/>
  <c r="U22"/>
  <c r="U20"/>
  <c r="U18"/>
  <c r="U16"/>
  <c r="U14"/>
  <c r="U12"/>
  <c r="U10"/>
  <c r="U8"/>
  <c r="K982" i="3"/>
  <c r="M6" i="69"/>
  <c r="T6" s="1"/>
  <c r="S6"/>
  <c r="S13" s="1"/>
  <c r="K792" i="3"/>
  <c r="K901"/>
  <c r="K869"/>
  <c r="K585"/>
  <c r="K618"/>
  <c r="K670"/>
  <c r="K705"/>
  <c r="K747"/>
  <c r="K733"/>
  <c r="K811"/>
  <c r="K831"/>
  <c r="K775"/>
  <c r="K913"/>
  <c r="K932"/>
  <c r="K948"/>
  <c r="K485"/>
  <c r="K690"/>
  <c r="K372"/>
  <c r="K530"/>
  <c r="K654"/>
  <c r="K719"/>
  <c r="K849"/>
  <c r="K965"/>
  <c r="K543"/>
  <c r="K387"/>
  <c r="K405"/>
  <c r="K428"/>
  <c r="K493"/>
  <c r="K566"/>
  <c r="K633"/>
  <c r="K761"/>
  <c r="K317"/>
  <c r="K328"/>
  <c r="K456"/>
  <c r="E17" i="26"/>
  <c r="E5" i="18"/>
  <c r="F30"/>
  <c r="I34"/>
  <c r="D45" i="62"/>
  <c r="E45"/>
  <c r="J9" i="59"/>
  <c r="J24"/>
  <c r="K18"/>
  <c r="L10"/>
  <c r="I16"/>
  <c r="J25"/>
  <c r="L13"/>
  <c r="I15"/>
  <c r="L7"/>
  <c r="H7"/>
  <c r="D7" s="1"/>
  <c r="G7" s="1"/>
  <c r="I8"/>
  <c r="I24"/>
  <c r="J17"/>
  <c r="K10"/>
  <c r="K26"/>
  <c r="L21"/>
  <c r="J8"/>
  <c r="K17"/>
  <c r="H19"/>
  <c r="D19" s="1"/>
  <c r="I12"/>
  <c r="I20"/>
  <c r="I5"/>
  <c r="J13"/>
  <c r="J21"/>
  <c r="K6"/>
  <c r="K14"/>
  <c r="K22"/>
  <c r="L9"/>
  <c r="L17"/>
  <c r="L25"/>
  <c r="I7"/>
  <c r="I23"/>
  <c r="J16"/>
  <c r="K9"/>
  <c r="K25"/>
  <c r="L26"/>
  <c r="D39" i="18"/>
  <c r="O10"/>
  <c r="D21"/>
  <c r="I33"/>
  <c r="I21"/>
  <c r="E21"/>
  <c r="C30"/>
  <c r="C46" s="1"/>
  <c r="C32"/>
  <c r="E32" s="1"/>
  <c r="D5"/>
  <c r="E39"/>
  <c r="E34"/>
  <c r="I31"/>
  <c r="I5"/>
  <c r="D31"/>
  <c r="E31"/>
  <c r="D34"/>
  <c r="O11"/>
  <c r="O12"/>
  <c r="O20"/>
  <c r="O23" s="1"/>
  <c r="B30"/>
  <c r="B46" s="1"/>
  <c r="D33"/>
  <c r="E33"/>
  <c r="L18" i="59"/>
  <c r="I6"/>
  <c r="I10"/>
  <c r="I14"/>
  <c r="I18"/>
  <c r="I22"/>
  <c r="I26"/>
  <c r="J7"/>
  <c r="J11"/>
  <c r="J15"/>
  <c r="J19"/>
  <c r="J23"/>
  <c r="J27"/>
  <c r="K8"/>
  <c r="K12"/>
  <c r="K16"/>
  <c r="K20"/>
  <c r="K24"/>
  <c r="K5"/>
  <c r="L11"/>
  <c r="L15"/>
  <c r="L19"/>
  <c r="L23"/>
  <c r="L27"/>
  <c r="I19"/>
  <c r="I27"/>
  <c r="J12"/>
  <c r="J20"/>
  <c r="J5"/>
  <c r="K13"/>
  <c r="K21"/>
  <c r="L6"/>
  <c r="L14"/>
  <c r="L22"/>
  <c r="D49" i="18"/>
  <c r="E49"/>
  <c r="J13" i="62"/>
  <c r="J45" s="1"/>
  <c r="I9" i="59"/>
  <c r="I13"/>
  <c r="I17"/>
  <c r="I21"/>
  <c r="I25"/>
  <c r="J6"/>
  <c r="J10"/>
  <c r="J14"/>
  <c r="J18"/>
  <c r="J22"/>
  <c r="J26"/>
  <c r="K7"/>
  <c r="K11"/>
  <c r="K15"/>
  <c r="K19"/>
  <c r="K23"/>
  <c r="K27"/>
  <c r="L8"/>
  <c r="L12"/>
  <c r="L16"/>
  <c r="L20"/>
  <c r="L24"/>
  <c r="L5"/>
  <c r="H6"/>
  <c r="D6" s="1"/>
  <c r="G6" s="1"/>
  <c r="L192" i="3"/>
  <c r="N192"/>
  <c r="F46" i="18"/>
  <c r="I46" s="1"/>
  <c r="E47"/>
  <c r="D47"/>
  <c r="B13" i="62"/>
  <c r="I18" i="19" l="1"/>
  <c r="J18" s="1"/>
  <c r="S18" i="69"/>
  <c r="R4" i="59"/>
  <c r="AD4" i="3"/>
  <c r="Q4" i="59"/>
  <c r="P4"/>
  <c r="S4"/>
  <c r="M4" i="3"/>
  <c r="M353"/>
  <c r="K326"/>
  <c r="K327"/>
  <c r="K320"/>
  <c r="K321"/>
  <c r="K318"/>
  <c r="K322"/>
  <c r="K305"/>
  <c r="K319"/>
  <c r="U4" i="59"/>
  <c r="L18" i="19" s="1"/>
  <c r="M13" i="69"/>
  <c r="M18" s="1"/>
  <c r="T13"/>
  <c r="T18" s="1"/>
  <c r="D46" i="18"/>
  <c r="T4" i="59"/>
  <c r="D30" i="18"/>
  <c r="D32"/>
  <c r="C48"/>
  <c r="I48" s="1"/>
  <c r="I30"/>
  <c r="I32"/>
  <c r="E30"/>
  <c r="L4" i="59"/>
  <c r="L8" i="19" s="1"/>
  <c r="J4" i="59"/>
  <c r="L6" i="19" s="1"/>
  <c r="K4" i="59"/>
  <c r="L7" i="19" s="1"/>
  <c r="N4" i="59"/>
  <c r="L11" i="19" s="1"/>
  <c r="L353" i="3" l="1"/>
  <c r="K353" s="1"/>
  <c r="K369"/>
  <c r="L4"/>
  <c r="L6" s="1"/>
  <c r="I11" i="59"/>
  <c r="I4" s="1"/>
  <c r="L5" i="19" s="1"/>
  <c r="K304" i="3"/>
  <c r="K303"/>
  <c r="K297"/>
  <c r="K301"/>
  <c r="K300"/>
  <c r="K296"/>
  <c r="K299"/>
  <c r="K295"/>
  <c r="K302"/>
  <c r="K298"/>
  <c r="E48" i="18"/>
  <c r="D48"/>
  <c r="F45" i="62"/>
  <c r="K293" i="3" l="1"/>
  <c r="K289"/>
  <c r="K286"/>
  <c r="K287"/>
  <c r="K324"/>
  <c r="K284"/>
  <c r="K292"/>
  <c r="K290"/>
  <c r="K291"/>
  <c r="K288"/>
  <c r="K285" l="1"/>
  <c r="K272"/>
  <c r="K282"/>
  <c r="O9" i="59"/>
  <c r="K279" i="3"/>
  <c r="K277"/>
  <c r="K278"/>
  <c r="K273"/>
  <c r="K275"/>
  <c r="K281"/>
  <c r="K280"/>
  <c r="K283"/>
  <c r="K270" l="1"/>
  <c r="K260"/>
  <c r="K271"/>
  <c r="K268"/>
  <c r="K269"/>
  <c r="K266"/>
  <c r="K261"/>
  <c r="K267"/>
  <c r="K264"/>
  <c r="K262"/>
  <c r="K253" l="1"/>
  <c r="K255"/>
  <c r="K257"/>
  <c r="K259"/>
  <c r="K250"/>
  <c r="K258"/>
  <c r="K252"/>
  <c r="K254"/>
  <c r="K256"/>
  <c r="K251"/>
  <c r="K244" l="1"/>
  <c r="K246"/>
  <c r="K236"/>
  <c r="K241"/>
  <c r="K229"/>
  <c r="K242"/>
  <c r="K247"/>
  <c r="K245"/>
  <c r="K243"/>
  <c r="K230" l="1"/>
  <c r="K231"/>
  <c r="K228"/>
  <c r="K237"/>
  <c r="K235"/>
  <c r="K234"/>
  <c r="K248"/>
  <c r="K238"/>
  <c r="K232"/>
  <c r="K209" l="1"/>
  <c r="K222"/>
  <c r="K227"/>
  <c r="O8" i="59"/>
  <c r="K223" i="3"/>
  <c r="K221"/>
  <c r="K224"/>
  <c r="K226"/>
  <c r="K218"/>
  <c r="K220"/>
  <c r="K200" l="1"/>
  <c r="K212"/>
  <c r="K210"/>
  <c r="K216"/>
  <c r="K214"/>
  <c r="K213"/>
  <c r="K217"/>
  <c r="O22" i="59" l="1"/>
  <c r="K207" i="3"/>
  <c r="K204"/>
  <c r="K202"/>
  <c r="K199"/>
  <c r="K203"/>
  <c r="K206"/>
  <c r="K192" l="1"/>
  <c r="K196"/>
  <c r="K197"/>
  <c r="K194"/>
  <c r="K188"/>
  <c r="K190"/>
  <c r="K193"/>
  <c r="K195"/>
  <c r="K198"/>
  <c r="K187" l="1"/>
  <c r="K180"/>
  <c r="K178"/>
  <c r="K186"/>
  <c r="K185"/>
  <c r="K181"/>
  <c r="K184"/>
  <c r="K182"/>
  <c r="K183"/>
  <c r="K170" l="1"/>
  <c r="K171"/>
  <c r="K175"/>
  <c r="K166"/>
  <c r="K168"/>
  <c r="K167"/>
  <c r="K169"/>
  <c r="K176"/>
  <c r="K158" l="1"/>
  <c r="K156"/>
  <c r="K164"/>
  <c r="K162"/>
  <c r="K160"/>
  <c r="K165"/>
  <c r="K163"/>
  <c r="K159"/>
  <c r="K161"/>
  <c r="K157"/>
  <c r="K149" l="1"/>
  <c r="K151"/>
  <c r="K154"/>
  <c r="K145"/>
  <c r="K147"/>
  <c r="K146"/>
  <c r="K150"/>
  <c r="K148"/>
  <c r="K152"/>
  <c r="K155"/>
  <c r="K614" l="1"/>
  <c r="K615"/>
  <c r="K609"/>
  <c r="K612"/>
  <c r="K611"/>
  <c r="K606"/>
  <c r="K610"/>
  <c r="K608"/>
  <c r="K607"/>
  <c r="K616"/>
  <c r="K130" l="1"/>
  <c r="K139"/>
  <c r="K138"/>
  <c r="K142"/>
  <c r="K128"/>
  <c r="K605"/>
  <c r="K127" l="1"/>
  <c r="K125"/>
  <c r="K121"/>
  <c r="K122"/>
  <c r="K119"/>
  <c r="K120"/>
  <c r="K118"/>
  <c r="K123"/>
  <c r="K124"/>
  <c r="K126"/>
  <c r="K113" l="1"/>
  <c r="O25" i="59"/>
  <c r="K133" i="3"/>
  <c r="K107"/>
  <c r="K114"/>
  <c r="O26" i="59"/>
  <c r="K117" i="3"/>
  <c r="K134"/>
  <c r="K112"/>
  <c r="O27" i="59"/>
  <c r="K111" i="3"/>
  <c r="O16" i="59"/>
  <c r="K110" i="3"/>
  <c r="K102" l="1"/>
  <c r="K109"/>
  <c r="K106"/>
  <c r="K104"/>
  <c r="K101"/>
  <c r="K99"/>
  <c r="K105"/>
  <c r="K100"/>
  <c r="K89" l="1"/>
  <c r="K90"/>
  <c r="K96"/>
  <c r="K98"/>
  <c r="K94"/>
  <c r="K88"/>
  <c r="K92"/>
  <c r="K95"/>
  <c r="K97"/>
  <c r="K93"/>
  <c r="K80" l="1"/>
  <c r="K83"/>
  <c r="K85"/>
  <c r="K81"/>
  <c r="K78"/>
  <c r="K82"/>
  <c r="K79"/>
  <c r="K87"/>
  <c r="K86"/>
  <c r="K84"/>
  <c r="K75" l="1"/>
  <c r="K71"/>
  <c r="K70"/>
  <c r="K74"/>
  <c r="K72"/>
  <c r="K73"/>
  <c r="K76"/>
  <c r="K68"/>
  <c r="K67"/>
  <c r="K69"/>
  <c r="K56" l="1"/>
  <c r="K64"/>
  <c r="K61"/>
  <c r="K66"/>
  <c r="K60"/>
  <c r="K55"/>
  <c r="K57"/>
  <c r="K58"/>
  <c r="K63"/>
  <c r="K62" l="1"/>
  <c r="K51"/>
  <c r="K45"/>
  <c r="K52"/>
  <c r="K54"/>
  <c r="K42"/>
  <c r="K53"/>
  <c r="K46"/>
  <c r="K48"/>
  <c r="O24" i="59"/>
  <c r="K50" i="3"/>
  <c r="K49"/>
  <c r="K34" l="1"/>
  <c r="K33"/>
  <c r="K40"/>
  <c r="K30"/>
  <c r="K36"/>
  <c r="K32"/>
  <c r="K31"/>
  <c r="K44"/>
  <c r="K35"/>
  <c r="K27" l="1"/>
  <c r="K20"/>
  <c r="K11"/>
  <c r="K18"/>
  <c r="K9"/>
  <c r="K28"/>
  <c r="K22"/>
  <c r="K13"/>
  <c r="K25"/>
  <c r="K23"/>
  <c r="K10"/>
  <c r="K19"/>
  <c r="K24"/>
  <c r="K14"/>
  <c r="K29"/>
  <c r="K12"/>
  <c r="K21"/>
  <c r="K17" l="1"/>
  <c r="K16"/>
  <c r="R4"/>
  <c r="R6" s="1"/>
  <c r="K15"/>
  <c r="K8" l="1"/>
  <c r="O5" i="59"/>
  <c r="O4" s="1"/>
  <c r="L12" i="19" s="1"/>
  <c r="L10" s="1"/>
  <c r="F5" i="59" l="1"/>
  <c r="F11"/>
  <c r="F15"/>
  <c r="F19"/>
  <c r="F24"/>
  <c r="F10"/>
  <c r="F14"/>
  <c r="F18"/>
  <c r="F23"/>
  <c r="E23" s="1"/>
  <c r="F9"/>
  <c r="F13"/>
  <c r="E13" s="1"/>
  <c r="F17"/>
  <c r="F21"/>
  <c r="E21" s="1"/>
  <c r="F8"/>
  <c r="F12"/>
  <c r="F16"/>
  <c r="F20"/>
  <c r="E20" s="1"/>
  <c r="K5" i="3"/>
  <c r="E12" i="59"/>
  <c r="E16"/>
  <c r="E24"/>
  <c r="E8"/>
  <c r="E11"/>
  <c r="E15"/>
  <c r="E19"/>
  <c r="G19" s="1"/>
  <c r="F27"/>
  <c r="E27" s="1"/>
  <c r="E10"/>
  <c r="E14"/>
  <c r="E18"/>
  <c r="F22"/>
  <c r="E22" s="1"/>
  <c r="F26"/>
  <c r="E26" s="1"/>
  <c r="E9"/>
  <c r="E17"/>
  <c r="F25"/>
  <c r="E25" s="1"/>
  <c r="E5" l="1"/>
  <c r="E4" s="1"/>
  <c r="F4"/>
  <c r="B44" i="62" l="1"/>
  <c r="B45" s="1"/>
  <c r="I45"/>
  <c r="X4" i="3" l="1"/>
  <c r="X6" s="1"/>
  <c r="H27" i="59"/>
  <c r="D27" s="1"/>
  <c r="Q4" i="3"/>
  <c r="H26" i="59"/>
  <c r="D26" s="1"/>
  <c r="H23"/>
  <c r="D23" s="1"/>
  <c r="H25"/>
  <c r="D25" s="1"/>
  <c r="H10"/>
  <c r="D10" s="1"/>
  <c r="H18"/>
  <c r="D18" s="1"/>
  <c r="H22"/>
  <c r="D22" s="1"/>
  <c r="I17" i="19" l="1"/>
  <c r="J17" s="1"/>
  <c r="G18" i="59"/>
  <c r="I26" i="19"/>
  <c r="J26" s="1"/>
  <c r="G25" i="59"/>
  <c r="I27" i="19"/>
  <c r="J27" s="1"/>
  <c r="G26" i="59"/>
  <c r="I28" i="19"/>
  <c r="J28" s="1"/>
  <c r="G27" i="59"/>
  <c r="I23" i="19"/>
  <c r="J23" s="1"/>
  <c r="G22" i="59"/>
  <c r="I9" i="19"/>
  <c r="J9" s="1"/>
  <c r="G10" i="59"/>
  <c r="I24" i="19"/>
  <c r="G23" i="59"/>
  <c r="K4" i="3"/>
  <c r="Q6"/>
  <c r="H24" i="59"/>
  <c r="D24" s="1"/>
  <c r="K6" i="3"/>
  <c r="H13" i="59"/>
  <c r="D13" s="1"/>
  <c r="H16"/>
  <c r="D16" s="1"/>
  <c r="H9"/>
  <c r="D9" s="1"/>
  <c r="H21"/>
  <c r="D21" s="1"/>
  <c r="H14"/>
  <c r="D14" s="1"/>
  <c r="H20"/>
  <c r="D20" s="1"/>
  <c r="H17"/>
  <c r="D17" s="1"/>
  <c r="H12"/>
  <c r="D12" s="1"/>
  <c r="H8"/>
  <c r="D8" s="1"/>
  <c r="H5"/>
  <c r="K7" i="3"/>
  <c r="H11" i="59"/>
  <c r="D11" s="1"/>
  <c r="H15"/>
  <c r="D15" s="1"/>
  <c r="I14" i="19" l="1"/>
  <c r="J14" s="1"/>
  <c r="G15" i="59"/>
  <c r="I7" i="19"/>
  <c r="J7" s="1"/>
  <c r="G8" i="59"/>
  <c r="I16" i="19"/>
  <c r="J16" s="1"/>
  <c r="G17" i="59"/>
  <c r="I13" i="19"/>
  <c r="J13" s="1"/>
  <c r="G14" i="59"/>
  <c r="I8" i="19"/>
  <c r="J8" s="1"/>
  <c r="G9" i="59"/>
  <c r="I12" i="19"/>
  <c r="J12" s="1"/>
  <c r="G13" i="59"/>
  <c r="I25" i="19"/>
  <c r="G24" i="59"/>
  <c r="I10" i="19"/>
  <c r="J10" s="1"/>
  <c r="G11" i="59"/>
  <c r="I11" i="19"/>
  <c r="J11" s="1"/>
  <c r="G12" i="59"/>
  <c r="I21" i="19"/>
  <c r="J21" s="1"/>
  <c r="G20" i="59"/>
  <c r="I22" i="19"/>
  <c r="J22" s="1"/>
  <c r="G21" i="59"/>
  <c r="I15" i="19"/>
  <c r="J15" s="1"/>
  <c r="G16" i="59"/>
  <c r="D5"/>
  <c r="G5" s="1"/>
  <c r="H4"/>
  <c r="K1" i="3" s="1"/>
  <c r="G4" i="59" l="1"/>
  <c r="D4"/>
  <c r="I4" i="19"/>
  <c r="J4" l="1"/>
  <c r="I46"/>
  <c r="J46" s="1"/>
  <c r="I48" l="1"/>
  <c r="I50" l="1"/>
  <c r="J50" s="1"/>
  <c r="L4"/>
  <c r="L46" s="1"/>
  <c r="L48" l="1"/>
  <c r="L50" s="1"/>
</calcChain>
</file>

<file path=xl/comments1.xml><?xml version="1.0" encoding="utf-8"?>
<comments xmlns="http://schemas.openxmlformats.org/spreadsheetml/2006/main">
  <authors>
    <author>Administrator</author>
    <author>作者</author>
  </authors>
  <commentList>
    <comment ref="O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一般转移支付</t>
        </r>
        <r>
          <rPr>
            <sz val="9"/>
            <color indexed="81"/>
            <rFont val="Tahoma"/>
            <family val="2"/>
          </rPr>
          <t>4542</t>
        </r>
        <r>
          <rPr>
            <sz val="9"/>
            <color indexed="81"/>
            <rFont val="宋体"/>
            <family val="3"/>
            <charset val="134"/>
          </rPr>
          <t>万，本级收入</t>
        </r>
        <r>
          <rPr>
            <sz val="9"/>
            <color indexed="81"/>
            <rFont val="Tahoma"/>
            <family val="2"/>
          </rPr>
          <t>4569</t>
        </r>
        <r>
          <rPr>
            <sz val="9"/>
            <color indexed="81"/>
            <rFont val="宋体"/>
            <family val="3"/>
            <charset val="134"/>
          </rPr>
          <t>万，预算调节基金</t>
        </r>
        <r>
          <rPr>
            <sz val="9"/>
            <color indexed="81"/>
            <rFont val="Tahoma"/>
            <family val="2"/>
          </rPr>
          <t>832</t>
        </r>
        <r>
          <rPr>
            <sz val="9"/>
            <color indexed="81"/>
            <rFont val="宋体"/>
            <family val="3"/>
            <charset val="134"/>
          </rPr>
          <t>（其中</t>
        </r>
        <r>
          <rPr>
            <sz val="9"/>
            <color indexed="81"/>
            <rFont val="Tahoma"/>
            <family val="2"/>
          </rPr>
          <t>2014</t>
        </r>
        <r>
          <rPr>
            <sz val="9"/>
            <color indexed="81"/>
            <rFont val="宋体"/>
            <family val="3"/>
            <charset val="134"/>
          </rPr>
          <t>年存量资金</t>
        </r>
        <r>
          <rPr>
            <sz val="9"/>
            <color indexed="81"/>
            <rFont val="Tahoma"/>
            <family val="2"/>
          </rPr>
          <t>591</t>
        </r>
        <r>
          <rPr>
            <sz val="9"/>
            <color indexed="81"/>
            <rFont val="宋体"/>
            <family val="3"/>
            <charset val="134"/>
          </rPr>
          <t>万，结余</t>
        </r>
        <r>
          <rPr>
            <sz val="9"/>
            <color indexed="81"/>
            <rFont val="Tahoma"/>
            <family val="2"/>
          </rPr>
          <t>62</t>
        </r>
        <r>
          <rPr>
            <sz val="9"/>
            <color indexed="81"/>
            <rFont val="宋体"/>
            <family val="3"/>
            <charset val="134"/>
          </rPr>
          <t>万，收各单位奖励金</t>
        </r>
        <r>
          <rPr>
            <sz val="9"/>
            <color indexed="81"/>
            <rFont val="Tahoma"/>
            <family val="2"/>
          </rPr>
          <t>179</t>
        </r>
        <r>
          <rPr>
            <sz val="9"/>
            <color indexed="81"/>
            <rFont val="宋体"/>
            <family val="3"/>
            <charset val="134"/>
          </rPr>
          <t>万）计</t>
        </r>
        <r>
          <rPr>
            <sz val="9"/>
            <color indexed="81"/>
            <rFont val="Tahoma"/>
            <family val="2"/>
          </rPr>
          <t>9943</t>
        </r>
        <r>
          <rPr>
            <sz val="9"/>
            <color indexed="81"/>
            <rFont val="宋体"/>
            <family val="3"/>
            <charset val="134"/>
          </rPr>
          <t>万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4800+204000</t>
        </r>
      </text>
    </comment>
    <comment ref="AQ19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其中商务局</t>
        </r>
        <r>
          <rPr>
            <sz val="9"/>
            <color indexed="81"/>
            <rFont val="Tahoma"/>
            <family val="2"/>
          </rPr>
          <t>24024</t>
        </r>
      </text>
    </comment>
    <comment ref="L416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含企业人员</t>
        </r>
      </text>
    </comment>
    <comment ref="Z469" authorId="1">
      <text>
        <r>
          <rPr>
            <b/>
            <sz val="9"/>
            <color indexed="81"/>
            <rFont val="宋体"/>
            <family val="3"/>
            <charset val="134"/>
          </rPr>
          <t xml:space="preserve">作者:
</t>
        </r>
      </text>
    </comment>
    <comment ref="AA5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其中基本结余</t>
        </r>
        <r>
          <rPr>
            <sz val="9"/>
            <color indexed="81"/>
            <rFont val="Tahoma"/>
            <family val="2"/>
          </rPr>
          <t>450818</t>
        </r>
      </text>
    </comment>
    <comment ref="J52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比预算多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宋体"/>
            <family val="3"/>
            <charset val="134"/>
          </rPr>
          <t>万</t>
        </r>
      </text>
    </comment>
    <comment ref="J84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未拨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宋体"/>
            <family val="3"/>
            <charset val="134"/>
          </rPr>
          <t>万</t>
        </r>
      </text>
    </comment>
    <comment ref="J880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预算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宋体"/>
            <family val="3"/>
            <charset val="134"/>
          </rPr>
          <t>万实拨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宋体"/>
            <family val="3"/>
            <charset val="134"/>
          </rPr>
          <t>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活动经费</t>
        </r>
        <r>
          <rPr>
            <sz val="9"/>
            <color indexed="81"/>
            <rFont val="Tahoma"/>
            <family val="2"/>
          </rPr>
          <t xml:space="preserve">4000
</t>
        </r>
        <r>
          <rPr>
            <sz val="9"/>
            <color indexed="81"/>
            <rFont val="宋体"/>
            <family val="3"/>
            <charset val="134"/>
          </rPr>
          <t>差旅费</t>
        </r>
        <r>
          <rPr>
            <sz val="9"/>
            <color indexed="81"/>
            <rFont val="Tahoma"/>
            <family val="2"/>
          </rPr>
          <t xml:space="preserve">500
</t>
        </r>
        <r>
          <rPr>
            <sz val="9"/>
            <color indexed="81"/>
            <rFont val="宋体"/>
            <family val="3"/>
            <charset val="134"/>
          </rPr>
          <t>办公用品</t>
        </r>
        <r>
          <rPr>
            <sz val="9"/>
            <color indexed="81"/>
            <rFont val="Tahoma"/>
            <family val="2"/>
          </rPr>
          <t xml:space="preserve">1700
</t>
        </r>
        <r>
          <rPr>
            <sz val="9"/>
            <color indexed="81"/>
            <rFont val="宋体"/>
            <family val="3"/>
            <charset val="134"/>
          </rPr>
          <t>会议费</t>
        </r>
        <r>
          <rPr>
            <sz val="9"/>
            <color indexed="81"/>
            <rFont val="Tahoma"/>
            <family val="2"/>
          </rPr>
          <t xml:space="preserve">1000
</t>
        </r>
        <r>
          <rPr>
            <sz val="9"/>
            <color indexed="81"/>
            <rFont val="宋体"/>
            <family val="3"/>
            <charset val="134"/>
          </rPr>
          <t>水电费</t>
        </r>
        <r>
          <rPr>
            <sz val="9"/>
            <color indexed="81"/>
            <rFont val="Tahoma"/>
            <family val="2"/>
          </rPr>
          <t xml:space="preserve">800
</t>
        </r>
        <r>
          <rPr>
            <sz val="9"/>
            <color indexed="81"/>
            <rFont val="宋体"/>
            <family val="3"/>
            <charset val="134"/>
          </rPr>
          <t>报刊</t>
        </r>
        <r>
          <rPr>
            <sz val="9"/>
            <color indexed="81"/>
            <rFont val="Tahoma"/>
            <family val="2"/>
          </rPr>
          <t>800</t>
        </r>
      </text>
    </comment>
  </commentList>
</comments>
</file>

<file path=xl/sharedStrings.xml><?xml version="1.0" encoding="utf-8"?>
<sst xmlns="http://schemas.openxmlformats.org/spreadsheetml/2006/main" count="5348" uniqueCount="2478">
  <si>
    <t>城乡居民养财政老补助支出</t>
    <phoneticPr fontId="6" type="noConversion"/>
  </si>
  <si>
    <t>环境保护专项</t>
    <phoneticPr fontId="6" type="noConversion"/>
  </si>
  <si>
    <t>租金补贴</t>
    <phoneticPr fontId="6" type="noConversion"/>
  </si>
  <si>
    <t>扶贫资金发展生产</t>
    <phoneticPr fontId="6" type="noConversion"/>
  </si>
  <si>
    <t>农村基础设施建设</t>
    <phoneticPr fontId="6" type="noConversion"/>
  </si>
  <si>
    <t>扶贫管理费用</t>
    <phoneticPr fontId="6" type="noConversion"/>
  </si>
  <si>
    <t>扶贫办</t>
    <phoneticPr fontId="6" type="noConversion"/>
  </si>
  <si>
    <t>计生专项补助</t>
    <phoneticPr fontId="6" type="noConversion"/>
  </si>
  <si>
    <t>计生家庭贴息贷款项目</t>
    <phoneticPr fontId="6" type="noConversion"/>
  </si>
  <si>
    <t>计生服务补助</t>
    <phoneticPr fontId="6" type="noConversion"/>
  </si>
  <si>
    <t>义务教育保障经费</t>
    <phoneticPr fontId="6" type="noConversion"/>
  </si>
  <si>
    <t>学前教育困难生入学及</t>
    <phoneticPr fontId="6" type="noConversion"/>
  </si>
  <si>
    <t>校舍维修</t>
    <phoneticPr fontId="6" type="noConversion"/>
  </si>
  <si>
    <t>薄弱学校改造建设</t>
    <phoneticPr fontId="6" type="noConversion"/>
  </si>
  <si>
    <t>中小学学生用车</t>
    <phoneticPr fontId="6" type="noConversion"/>
  </si>
  <si>
    <t>义务教育寄宿补助</t>
    <phoneticPr fontId="6" type="noConversion"/>
  </si>
  <si>
    <t>民办教育发展</t>
    <phoneticPr fontId="6" type="noConversion"/>
  </si>
  <si>
    <t>科技创新项目经费</t>
    <phoneticPr fontId="6" type="noConversion"/>
  </si>
  <si>
    <t>国有育林基金</t>
    <phoneticPr fontId="6" type="noConversion"/>
  </si>
  <si>
    <t>退耕还林成果专项补助</t>
    <phoneticPr fontId="6" type="noConversion"/>
  </si>
  <si>
    <t>生态效益管护补助</t>
    <phoneticPr fontId="6" type="noConversion"/>
  </si>
  <si>
    <t>林业专项</t>
    <phoneticPr fontId="6" type="noConversion"/>
  </si>
  <si>
    <t>森林抚育</t>
    <phoneticPr fontId="6" type="noConversion"/>
  </si>
  <si>
    <t>农村能源专项资金</t>
    <phoneticPr fontId="6" type="noConversion"/>
  </si>
  <si>
    <t>农机购置补贴资金</t>
    <phoneticPr fontId="6" type="noConversion"/>
  </si>
  <si>
    <t>新型农民培训</t>
    <phoneticPr fontId="6" type="noConversion"/>
  </si>
  <si>
    <t>农业综合执法</t>
    <phoneticPr fontId="6" type="noConversion"/>
  </si>
  <si>
    <t>测土配方施肥补助</t>
    <phoneticPr fontId="6" type="noConversion"/>
  </si>
  <si>
    <t>黄龙病防控</t>
    <phoneticPr fontId="6" type="noConversion"/>
  </si>
  <si>
    <t>企业养老上级补助</t>
    <phoneticPr fontId="6" type="noConversion"/>
  </si>
  <si>
    <t>企业养老本级财政配套</t>
    <phoneticPr fontId="6" type="noConversion"/>
  </si>
  <si>
    <t>城乡医疗救助</t>
    <phoneticPr fontId="6" type="noConversion"/>
  </si>
  <si>
    <t>小额担保贷款贴息</t>
    <phoneticPr fontId="6" type="noConversion"/>
  </si>
  <si>
    <t>就业专项资金</t>
    <phoneticPr fontId="6" type="noConversion"/>
  </si>
  <si>
    <t>干部远程教育</t>
    <phoneticPr fontId="6" type="noConversion"/>
  </si>
  <si>
    <t>基本药物制度补助</t>
    <phoneticPr fontId="6" type="noConversion"/>
  </si>
  <si>
    <t>基本公共卫生服务配套</t>
    <phoneticPr fontId="15" type="noConversion"/>
  </si>
  <si>
    <t>农村卫生三项</t>
    <phoneticPr fontId="6" type="noConversion"/>
  </si>
  <si>
    <t>产妇住院补助</t>
    <phoneticPr fontId="6" type="noConversion"/>
  </si>
  <si>
    <t>执业医师试点项目经费</t>
    <phoneticPr fontId="6" type="noConversion"/>
  </si>
  <si>
    <t>公共卫生服务</t>
    <phoneticPr fontId="6" type="noConversion"/>
  </si>
  <si>
    <t>农合本级财政配套</t>
    <phoneticPr fontId="6" type="noConversion"/>
  </si>
  <si>
    <t>计划生育事业基金</t>
    <phoneticPr fontId="6" type="noConversion"/>
  </si>
  <si>
    <t>重大动物疫病防控</t>
    <phoneticPr fontId="6" type="noConversion"/>
  </si>
  <si>
    <t>规模养殖病死猪无公害处理</t>
    <phoneticPr fontId="6" type="noConversion"/>
  </si>
  <si>
    <t>渔政执法与资源保护</t>
    <phoneticPr fontId="6" type="noConversion"/>
  </si>
  <si>
    <t>动物防疫工作补助资金</t>
    <phoneticPr fontId="6" type="noConversion"/>
  </si>
  <si>
    <t>肉牛发展专项支出</t>
    <phoneticPr fontId="6" type="noConversion"/>
  </si>
  <si>
    <t>养殖业专项资金支出</t>
    <phoneticPr fontId="6" type="noConversion"/>
  </si>
  <si>
    <t>宣传部</t>
    <phoneticPr fontId="6" type="noConversion"/>
  </si>
  <si>
    <t>广电局</t>
    <phoneticPr fontId="15" type="noConversion"/>
  </si>
  <si>
    <t>专项指标</t>
    <phoneticPr fontId="6" type="noConversion"/>
  </si>
  <si>
    <t>户户通财政配套</t>
    <phoneticPr fontId="6" type="noConversion"/>
  </si>
  <si>
    <t>接待支出</t>
    <phoneticPr fontId="6" type="noConversion"/>
  </si>
  <si>
    <t>物资采购</t>
    <phoneticPr fontId="6" type="noConversion"/>
  </si>
  <si>
    <t>公路养护本级配套</t>
    <phoneticPr fontId="6" type="noConversion"/>
  </si>
  <si>
    <t>石油价格改格补助</t>
    <phoneticPr fontId="6" type="noConversion"/>
  </si>
  <si>
    <t>家庭农场补帖及农民专业作</t>
    <phoneticPr fontId="6" type="noConversion"/>
  </si>
  <si>
    <t>公路局</t>
    <phoneticPr fontId="6" type="noConversion"/>
  </si>
  <si>
    <t>专项工作经费</t>
    <phoneticPr fontId="6" type="noConversion"/>
  </si>
  <si>
    <t>山洪防治</t>
    <phoneticPr fontId="6" type="noConversion"/>
  </si>
  <si>
    <t>病险水库加固</t>
    <phoneticPr fontId="6" type="noConversion"/>
  </si>
  <si>
    <t>农田水利建设</t>
    <phoneticPr fontId="6" type="noConversion"/>
  </si>
  <si>
    <t>水利建设基金（代征）</t>
    <phoneticPr fontId="6" type="noConversion"/>
  </si>
  <si>
    <t>危房改造工作经费</t>
    <phoneticPr fontId="6" type="noConversion"/>
  </si>
  <si>
    <t>本级</t>
    <phoneticPr fontId="6" type="noConversion"/>
  </si>
  <si>
    <t>移民困难扶助金</t>
    <phoneticPr fontId="6" type="noConversion"/>
  </si>
  <si>
    <t>移民工作经费</t>
    <phoneticPr fontId="6" type="noConversion"/>
  </si>
  <si>
    <t>农民大学生学费补助</t>
    <phoneticPr fontId="6" type="noConversion"/>
  </si>
  <si>
    <t>粮食风险基金</t>
    <phoneticPr fontId="6" type="noConversion"/>
  </si>
  <si>
    <t>本级</t>
    <phoneticPr fontId="6" type="noConversion"/>
  </si>
  <si>
    <t>本级</t>
    <phoneticPr fontId="6" type="noConversion"/>
  </si>
  <si>
    <r>
      <rPr>
        <sz val="11"/>
        <color indexed="8"/>
        <rFont val="宋体"/>
        <family val="3"/>
        <charset val="134"/>
      </rPr>
      <t>本</t>
    </r>
    <r>
      <rPr>
        <sz val="11"/>
        <color indexed="8"/>
        <rFont val="宋体"/>
        <family val="3"/>
        <charset val="134"/>
      </rPr>
      <t>级</t>
    </r>
    <phoneticPr fontId="6" type="noConversion"/>
  </si>
  <si>
    <t>回龙湖养老项目运行经费</t>
    <phoneticPr fontId="6" type="noConversion"/>
  </si>
  <si>
    <t>备注</t>
    <phoneticPr fontId="6" type="noConversion"/>
  </si>
  <si>
    <t>基本支出</t>
    <phoneticPr fontId="6" type="noConversion"/>
  </si>
  <si>
    <t>法庭</t>
    <phoneticPr fontId="6" type="noConversion"/>
  </si>
  <si>
    <t>主街道路灯费、城区亮化工程电费、风水球、二级公路沿村路灯电费共335盏预计电费146532元加10%管理费14600元=161132元，年终据实核拨。</t>
    <phoneticPr fontId="15" type="noConversion"/>
  </si>
  <si>
    <t>专项指标</t>
    <phoneticPr fontId="6" type="noConversion"/>
  </si>
  <si>
    <t>农垦富民工程</t>
    <phoneticPr fontId="6" type="noConversion"/>
  </si>
  <si>
    <t>农业保险补贴</t>
    <phoneticPr fontId="6" type="noConversion"/>
  </si>
  <si>
    <t>支持农业保护补贴</t>
    <phoneticPr fontId="6" type="noConversion"/>
  </si>
  <si>
    <t>一事一议资金</t>
    <phoneticPr fontId="6" type="noConversion"/>
  </si>
  <si>
    <t>2015年农业保险补贴本级配套</t>
    <phoneticPr fontId="6" type="noConversion"/>
  </si>
  <si>
    <t>据实核拨</t>
    <phoneticPr fontId="6" type="noConversion"/>
  </si>
  <si>
    <t>类</t>
    <phoneticPr fontId="6" type="noConversion"/>
  </si>
  <si>
    <t>再分配</t>
    <phoneticPr fontId="6" type="noConversion"/>
  </si>
  <si>
    <t>一般预算支出</t>
  </si>
  <si>
    <t xml:space="preserve">        地税部门</t>
  </si>
  <si>
    <t xml:space="preserve">        财政部门</t>
  </si>
  <si>
    <t>代码</t>
    <phoneticPr fontId="15" type="noConversion"/>
  </si>
  <si>
    <t>支出科目</t>
    <phoneticPr fontId="15" type="noConversion"/>
  </si>
  <si>
    <t>一般公共服务支出</t>
    <phoneticPr fontId="15" type="noConversion"/>
  </si>
  <si>
    <t>公共安全支出</t>
    <phoneticPr fontId="15" type="noConversion"/>
  </si>
  <si>
    <t>教育支出</t>
    <phoneticPr fontId="15" type="noConversion"/>
  </si>
  <si>
    <t>科学技术支出</t>
    <phoneticPr fontId="15" type="noConversion"/>
  </si>
  <si>
    <t>文化体育与传媒支出</t>
    <phoneticPr fontId="15" type="noConversion"/>
  </si>
  <si>
    <t>社会保障和就业支出</t>
    <phoneticPr fontId="15" type="noConversion"/>
  </si>
  <si>
    <t>医疗卫生与计划生育支出</t>
    <phoneticPr fontId="15" type="noConversion"/>
  </si>
  <si>
    <t>节能环保支出</t>
    <phoneticPr fontId="15" type="noConversion"/>
  </si>
  <si>
    <t>城乡社区支出</t>
    <phoneticPr fontId="15" type="noConversion"/>
  </si>
  <si>
    <t>农林水支出</t>
    <phoneticPr fontId="15" type="noConversion"/>
  </si>
  <si>
    <t>交通运输支出</t>
    <phoneticPr fontId="15" type="noConversion"/>
  </si>
  <si>
    <t>资源勘探信息等支出</t>
    <phoneticPr fontId="15" type="noConversion"/>
  </si>
  <si>
    <t>商业服务业等支出</t>
    <phoneticPr fontId="15" type="noConversion"/>
  </si>
  <si>
    <t>国土海洋气象等支出</t>
    <phoneticPr fontId="15" type="noConversion"/>
  </si>
  <si>
    <t>住房保障支出</t>
    <phoneticPr fontId="15" type="noConversion"/>
  </si>
  <si>
    <t>粮油物资储备支出</t>
    <phoneticPr fontId="15" type="noConversion"/>
  </si>
  <si>
    <t>其他支出</t>
    <phoneticPr fontId="15" type="noConversion"/>
  </si>
  <si>
    <t>国债还本支出</t>
    <phoneticPr fontId="15" type="noConversion"/>
  </si>
  <si>
    <t>国债付息支出</t>
    <phoneticPr fontId="15" type="noConversion"/>
  </si>
  <si>
    <t>一般预算支出合计</t>
    <phoneticPr fontId="15" type="noConversion"/>
  </si>
  <si>
    <t>预备费</t>
    <phoneticPr fontId="6" type="noConversion"/>
  </si>
  <si>
    <t>预    算    科    目</t>
    <phoneticPr fontId="15" type="noConversion"/>
  </si>
  <si>
    <t>2015年完成数</t>
    <phoneticPr fontId="15" type="noConversion"/>
  </si>
  <si>
    <t>1-12月累计完成情况</t>
    <phoneticPr fontId="15" type="noConversion"/>
  </si>
  <si>
    <t>其中：</t>
    <phoneticPr fontId="15" type="noConversion"/>
  </si>
  <si>
    <t>占预算%</t>
    <phoneticPr fontId="15" type="noConversion"/>
  </si>
  <si>
    <t>当年财力</t>
    <phoneticPr fontId="15" type="noConversion"/>
  </si>
  <si>
    <t>专项转移支付收入</t>
    <phoneticPr fontId="15" type="noConversion"/>
  </si>
  <si>
    <t>1、地方税收收入</t>
    <phoneticPr fontId="15" type="noConversion"/>
  </si>
  <si>
    <t>税种</t>
    <phoneticPr fontId="15" type="noConversion"/>
  </si>
  <si>
    <t>国</t>
    <phoneticPr fontId="15" type="noConversion"/>
  </si>
  <si>
    <t>地方</t>
    <phoneticPr fontId="15" type="noConversion"/>
  </si>
  <si>
    <t>地</t>
    <phoneticPr fontId="15" type="noConversion"/>
  </si>
  <si>
    <t>中央</t>
    <phoneticPr fontId="15" type="noConversion"/>
  </si>
  <si>
    <t xml:space="preserve">   企业所得税（28%部分）</t>
    <phoneticPr fontId="15" type="noConversion"/>
  </si>
  <si>
    <t>省</t>
    <phoneticPr fontId="15" type="noConversion"/>
  </si>
  <si>
    <t xml:space="preserve">   个人所得税（28%部分）</t>
    <phoneticPr fontId="15" type="noConversion"/>
  </si>
  <si>
    <t xml:space="preserve">   资源税（75%部分）</t>
    <phoneticPr fontId="15" type="noConversion"/>
  </si>
  <si>
    <t xml:space="preserve">   城市维护建设税</t>
    <phoneticPr fontId="15" type="noConversion"/>
  </si>
  <si>
    <t xml:space="preserve">   房产税</t>
    <phoneticPr fontId="15" type="noConversion"/>
  </si>
  <si>
    <t>分配：</t>
    <phoneticPr fontId="15" type="noConversion"/>
  </si>
  <si>
    <t xml:space="preserve">   印花税</t>
    <phoneticPr fontId="15" type="noConversion"/>
  </si>
  <si>
    <t xml:space="preserve">   城镇土地使用税</t>
    <phoneticPr fontId="15" type="noConversion"/>
  </si>
  <si>
    <t xml:space="preserve">   土地增值税</t>
    <phoneticPr fontId="15" type="noConversion"/>
  </si>
  <si>
    <t xml:space="preserve">   车船使用和牌照税</t>
    <phoneticPr fontId="15" type="noConversion"/>
  </si>
  <si>
    <t xml:space="preserve">   耕地占用税</t>
    <phoneticPr fontId="15" type="noConversion"/>
  </si>
  <si>
    <t xml:space="preserve">   契税</t>
    <phoneticPr fontId="15" type="noConversion"/>
  </si>
  <si>
    <r>
      <t xml:space="preserve">    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烟叶税</t>
    </r>
    <phoneticPr fontId="15" type="noConversion"/>
  </si>
  <si>
    <r>
      <t xml:space="preserve">      </t>
    </r>
    <r>
      <rPr>
        <sz val="11"/>
        <rFont val="宋体"/>
        <family val="3"/>
        <charset val="134"/>
      </rPr>
      <t>其他税收收入</t>
    </r>
    <phoneticPr fontId="15" type="noConversion"/>
  </si>
  <si>
    <t>2、非税收入</t>
    <phoneticPr fontId="15" type="noConversion"/>
  </si>
  <si>
    <t>税收总收入</t>
    <phoneticPr fontId="15" type="noConversion"/>
  </si>
  <si>
    <t xml:space="preserve">    专项收入</t>
    <phoneticPr fontId="15" type="noConversion"/>
  </si>
  <si>
    <t>非税收入</t>
    <phoneticPr fontId="15" type="noConversion"/>
  </si>
  <si>
    <t>计</t>
    <phoneticPr fontId="15" type="noConversion"/>
  </si>
  <si>
    <r>
      <t xml:space="preserve">           </t>
    </r>
    <r>
      <rPr>
        <sz val="11"/>
        <rFont val="宋体"/>
        <family val="3"/>
        <charset val="134"/>
      </rPr>
      <t>教育费附加</t>
    </r>
    <phoneticPr fontId="15" type="noConversion"/>
  </si>
  <si>
    <t xml:space="preserve">    行政性收费收入</t>
    <phoneticPr fontId="15" type="noConversion"/>
  </si>
  <si>
    <t>财</t>
    <phoneticPr fontId="15" type="noConversion"/>
  </si>
  <si>
    <t xml:space="preserve">    罚没收入</t>
    <phoneticPr fontId="15" type="noConversion"/>
  </si>
  <si>
    <t xml:space="preserve">    国有资本经营收入</t>
    <phoneticPr fontId="15" type="noConversion"/>
  </si>
  <si>
    <t xml:space="preserve">    其他收入</t>
    <phoneticPr fontId="15" type="noConversion"/>
  </si>
  <si>
    <t>一、一般预算收入合计</t>
    <phoneticPr fontId="15" type="noConversion"/>
  </si>
  <si>
    <t xml:space="preserve">  地税部门完成数</t>
    <phoneticPr fontId="15" type="noConversion"/>
  </si>
  <si>
    <t xml:space="preserve">     财政部门完成数</t>
    <phoneticPr fontId="15" type="noConversion"/>
  </si>
  <si>
    <t>二、上划中央税收</t>
    <phoneticPr fontId="15" type="noConversion"/>
  </si>
  <si>
    <t xml:space="preserve">    消费税（100%）</t>
    <phoneticPr fontId="15" type="noConversion"/>
  </si>
  <si>
    <t xml:space="preserve">    企业所得税（60%）</t>
    <phoneticPr fontId="15" type="noConversion"/>
  </si>
  <si>
    <t xml:space="preserve">    个人所得税（60%）</t>
    <phoneticPr fontId="15" type="noConversion"/>
  </si>
  <si>
    <t>三、上划省级税收</t>
    <phoneticPr fontId="15" type="noConversion"/>
  </si>
  <si>
    <t xml:space="preserve">        营业税（25）</t>
    <phoneticPr fontId="15" type="noConversion"/>
  </si>
  <si>
    <t xml:space="preserve">    企业所得税（12%）</t>
    <phoneticPr fontId="15" type="noConversion"/>
  </si>
  <si>
    <t xml:space="preserve">    个人所得税（12%）</t>
    <phoneticPr fontId="15" type="noConversion"/>
  </si>
  <si>
    <t xml:space="preserve">    资源税（25%）</t>
    <phoneticPr fontId="15" type="noConversion"/>
  </si>
  <si>
    <t xml:space="preserve"> 财政收入总计</t>
    <phoneticPr fontId="15" type="noConversion"/>
  </si>
  <si>
    <t>其中：  国税部门</t>
    <phoneticPr fontId="15" type="noConversion"/>
  </si>
  <si>
    <t>四、基金预算收入合计</t>
    <phoneticPr fontId="15" type="noConversion"/>
  </si>
  <si>
    <t>财政总收入=地方财政一般预算收入+上划中央税收+上划省级税收</t>
    <phoneticPr fontId="15" type="noConversion"/>
  </si>
  <si>
    <t>二十、粮油物资储备支出</t>
  </si>
  <si>
    <t xml:space="preserve">    行政事业性收费收入</t>
  </si>
  <si>
    <t>三、国防支出</t>
  </si>
  <si>
    <t>　　增值税</t>
  </si>
  <si>
    <t xml:space="preserve">    耕地占用税</t>
  </si>
  <si>
    <t xml:space="preserve">    企业所得税</t>
  </si>
  <si>
    <t>二、非税收入</t>
  </si>
  <si>
    <t xml:space="preserve">    国有资本经营收入</t>
  </si>
  <si>
    <t>七、文化体育与传媒支出</t>
  </si>
  <si>
    <t>十六、金融支出</t>
  </si>
  <si>
    <t xml:space="preserve">    其他收入</t>
  </si>
  <si>
    <t xml:space="preserve">    印花税</t>
  </si>
  <si>
    <t xml:space="preserve">    城市维护建设税</t>
  </si>
  <si>
    <t xml:space="preserve">    个人所得税</t>
  </si>
  <si>
    <t>十三、交通运输支出</t>
  </si>
  <si>
    <t>一、一般公共服务支出</t>
  </si>
  <si>
    <t xml:space="preserve">    车船税</t>
  </si>
  <si>
    <t>六、科学技术支出</t>
  </si>
  <si>
    <t>二、外交支出</t>
  </si>
  <si>
    <t>本年支出合计</t>
  </si>
  <si>
    <t>本年收入合计</t>
  </si>
  <si>
    <t>十七、援助其他地区支出</t>
  </si>
  <si>
    <t>十二、农林水支出</t>
  </si>
  <si>
    <t xml:space="preserve">    其他税收收入</t>
  </si>
  <si>
    <t xml:space="preserve">    资源税</t>
  </si>
  <si>
    <t xml:space="preserve">    城镇土地使用税</t>
  </si>
  <si>
    <t>上解上级支出</t>
  </si>
  <si>
    <t xml:space="preserve">    专项收入</t>
  </si>
  <si>
    <t>十九、住房保障支出</t>
  </si>
  <si>
    <t xml:space="preserve">    国有资源(资产)有偿使用收入</t>
  </si>
  <si>
    <t>一、税收收入</t>
  </si>
  <si>
    <t>预算科目</t>
  </si>
  <si>
    <t>十八、国土海洋气象等支出</t>
  </si>
  <si>
    <t>十一、城乡社区支出</t>
  </si>
  <si>
    <t xml:space="preserve">    罚没收入</t>
  </si>
  <si>
    <t>十五、商业服务业等支出</t>
  </si>
  <si>
    <t>十四、资源勘探信息等支出</t>
  </si>
  <si>
    <t xml:space="preserve">    土地增值税</t>
  </si>
  <si>
    <t>四、公共安全支出</t>
  </si>
  <si>
    <t xml:space="preserve">    契税</t>
  </si>
  <si>
    <t xml:space="preserve">    房产税</t>
  </si>
  <si>
    <t>单位：万元</t>
  </si>
  <si>
    <t>八、社会保障和就业支出</t>
  </si>
  <si>
    <t xml:space="preserve">    企业所得税退税</t>
  </si>
  <si>
    <t>九、医疗卫生与计划生育支出</t>
  </si>
  <si>
    <t xml:space="preserve">    烟叶税</t>
  </si>
  <si>
    <t xml:space="preserve">      其中:改征增值税</t>
  </si>
  <si>
    <t>十、节能环保支出</t>
  </si>
  <si>
    <t xml:space="preserve">    营业税</t>
  </si>
  <si>
    <t>五、教育支出</t>
  </si>
  <si>
    <t>专项审计经费</t>
    <phoneticPr fontId="15" type="noConversion"/>
  </si>
  <si>
    <t>国债还本支出</t>
    <phoneticPr fontId="6" type="noConversion"/>
  </si>
  <si>
    <t>财政税务局</t>
    <phoneticPr fontId="15" type="noConversion"/>
  </si>
  <si>
    <t>法庭</t>
    <phoneticPr fontId="6" type="noConversion"/>
  </si>
  <si>
    <t>回龙圩镇人民政府</t>
    <phoneticPr fontId="15" type="noConversion"/>
  </si>
  <si>
    <t>移民局</t>
    <phoneticPr fontId="15" type="noConversion"/>
  </si>
  <si>
    <t>广电局</t>
    <phoneticPr fontId="15" type="noConversion"/>
  </si>
  <si>
    <t>宣传部</t>
    <phoneticPr fontId="15" type="noConversion"/>
  </si>
  <si>
    <t>道县人民银行</t>
    <phoneticPr fontId="15" type="noConversion"/>
  </si>
  <si>
    <t>一般公共预算支出合计</t>
    <phoneticPr fontId="6" type="noConversion"/>
  </si>
  <si>
    <t>二十四、上解上级支出</t>
    <phoneticPr fontId="6" type="noConversion"/>
  </si>
  <si>
    <r>
      <rPr>
        <sz val="11"/>
        <color indexed="8"/>
        <rFont val="宋体"/>
        <family val="3"/>
        <charset val="134"/>
      </rPr>
      <t>比上年增长</t>
    </r>
    <r>
      <rPr>
        <sz val="11"/>
        <color theme="1"/>
        <rFont val="Tahoma"/>
        <family val="2"/>
      </rPr>
      <t>%</t>
    </r>
    <phoneticPr fontId="15" type="noConversion"/>
  </si>
  <si>
    <t>比上年增加额</t>
    <phoneticPr fontId="6" type="noConversion"/>
  </si>
  <si>
    <t>单位：万元</t>
    <phoneticPr fontId="6" type="noConversion"/>
  </si>
  <si>
    <t>棚户房改造（垦区危改）</t>
    <phoneticPr fontId="6" type="noConversion"/>
  </si>
  <si>
    <t>三、转移支付收入</t>
    <phoneticPr fontId="6" type="noConversion"/>
  </si>
  <si>
    <t xml:space="preserve">  一般性转移支付收入</t>
    <phoneticPr fontId="6" type="noConversion"/>
  </si>
  <si>
    <t xml:space="preserve"> 专项转移支付收入</t>
    <phoneticPr fontId="6" type="noConversion"/>
  </si>
  <si>
    <t>本年结余</t>
    <phoneticPr fontId="6" type="noConversion"/>
  </si>
  <si>
    <t>八仙洞</t>
  </si>
  <si>
    <t>神仙洞</t>
  </si>
  <si>
    <t>永济亭</t>
  </si>
  <si>
    <t>小计</t>
  </si>
  <si>
    <t>马鹿头</t>
  </si>
  <si>
    <t>李家塘</t>
  </si>
  <si>
    <t>兴隆</t>
  </si>
  <si>
    <t>回龙</t>
  </si>
  <si>
    <t>经作办</t>
  </si>
  <si>
    <t>单位：元</t>
    <phoneticPr fontId="15" type="noConversion"/>
  </si>
  <si>
    <t>税收收入</t>
    <phoneticPr fontId="15" type="noConversion"/>
  </si>
  <si>
    <t>小计</t>
    <phoneticPr fontId="15" type="noConversion"/>
  </si>
  <si>
    <t>国土局</t>
    <phoneticPr fontId="15" type="noConversion"/>
  </si>
  <si>
    <t>农业局</t>
    <phoneticPr fontId="15" type="noConversion"/>
  </si>
  <si>
    <t>水利局</t>
    <phoneticPr fontId="15" type="noConversion"/>
  </si>
  <si>
    <t>教育局</t>
    <phoneticPr fontId="15" type="noConversion"/>
  </si>
  <si>
    <t>计生委</t>
    <phoneticPr fontId="15" type="noConversion"/>
  </si>
  <si>
    <t>民政局</t>
    <phoneticPr fontId="15" type="noConversion"/>
  </si>
  <si>
    <t>交通局</t>
    <phoneticPr fontId="15" type="noConversion"/>
  </si>
  <si>
    <t>农机局</t>
    <phoneticPr fontId="15" type="noConversion"/>
  </si>
  <si>
    <t>畜牧局</t>
    <phoneticPr fontId="15" type="noConversion"/>
  </si>
  <si>
    <t>卫生局</t>
    <phoneticPr fontId="15" type="noConversion"/>
  </si>
  <si>
    <t>安监局</t>
    <phoneticPr fontId="15" type="noConversion"/>
  </si>
  <si>
    <t>房产局</t>
    <phoneticPr fontId="15" type="noConversion"/>
  </si>
  <si>
    <t>环保局</t>
    <phoneticPr fontId="15" type="noConversion"/>
  </si>
  <si>
    <t>能源局</t>
    <phoneticPr fontId="15" type="noConversion"/>
  </si>
  <si>
    <t>医院</t>
    <phoneticPr fontId="15" type="noConversion"/>
  </si>
  <si>
    <t>经管局</t>
    <phoneticPr fontId="15" type="noConversion"/>
  </si>
  <si>
    <t>扶贫办</t>
    <phoneticPr fontId="15" type="noConversion"/>
  </si>
  <si>
    <t>自来水公司</t>
    <phoneticPr fontId="15" type="noConversion"/>
  </si>
  <si>
    <t>其中：上划收入</t>
    <phoneticPr fontId="15" type="noConversion"/>
  </si>
  <si>
    <t>本级财政收入</t>
    <phoneticPr fontId="15" type="noConversion"/>
  </si>
  <si>
    <t>上解上级支出</t>
    <phoneticPr fontId="6" type="noConversion"/>
  </si>
  <si>
    <t xml:space="preserve">   返还性收入</t>
    <phoneticPr fontId="6" type="noConversion"/>
  </si>
  <si>
    <t>考核检查专项工作经费</t>
    <phoneticPr fontId="15" type="noConversion"/>
  </si>
  <si>
    <t>合计</t>
    <phoneticPr fontId="6" type="noConversion"/>
  </si>
  <si>
    <t>信访人员岗位津贴</t>
    <phoneticPr fontId="6" type="noConversion"/>
  </si>
  <si>
    <t>本级</t>
    <phoneticPr fontId="6" type="noConversion"/>
  </si>
  <si>
    <t>2016年退役士兵困难补助</t>
    <phoneticPr fontId="6" type="noConversion"/>
  </si>
  <si>
    <t>内容</t>
    <phoneticPr fontId="6" type="noConversion"/>
  </si>
  <si>
    <t>编报单位：回龙圩管理区财政税务局</t>
    <phoneticPr fontId="6" type="noConversion"/>
  </si>
  <si>
    <t>管理区负责人：</t>
    <phoneticPr fontId="6" type="noConversion"/>
  </si>
  <si>
    <t>财政局负责人：</t>
    <phoneticPr fontId="6" type="noConversion"/>
  </si>
  <si>
    <t>经办人：</t>
    <phoneticPr fontId="6" type="noConversion"/>
  </si>
  <si>
    <t>回 龙 圩 管 理 区</t>
    <phoneticPr fontId="6" type="noConversion"/>
  </si>
  <si>
    <t>外交支出</t>
    <phoneticPr fontId="6" type="noConversion"/>
  </si>
  <si>
    <t>国防支出</t>
    <phoneticPr fontId="6" type="noConversion"/>
  </si>
  <si>
    <t>水电费</t>
  </si>
  <si>
    <t>会务费</t>
  </si>
  <si>
    <t>金额：元</t>
    <phoneticPr fontId="15" type="noConversion"/>
  </si>
  <si>
    <t>书记</t>
    <phoneticPr fontId="15" type="noConversion"/>
  </si>
  <si>
    <t>赵文旺</t>
    <phoneticPr fontId="15" type="noConversion"/>
  </si>
  <si>
    <t>主任</t>
    <phoneticPr fontId="15" type="noConversion"/>
  </si>
  <si>
    <t>李社光</t>
    <phoneticPr fontId="15" type="noConversion"/>
  </si>
  <si>
    <t>副书记</t>
    <phoneticPr fontId="15" type="noConversion"/>
  </si>
  <si>
    <t>成萍</t>
    <phoneticPr fontId="15" type="noConversion"/>
  </si>
  <si>
    <t>党委委员副主任</t>
    <phoneticPr fontId="15" type="noConversion"/>
  </si>
  <si>
    <t>周礼才</t>
    <phoneticPr fontId="15" type="noConversion"/>
  </si>
  <si>
    <t>纪委书记</t>
    <phoneticPr fontId="15" type="noConversion"/>
  </si>
  <si>
    <t>王湘文</t>
    <phoneticPr fontId="15" type="noConversion"/>
  </si>
  <si>
    <t>党委委员</t>
    <phoneticPr fontId="15" type="noConversion"/>
  </si>
  <si>
    <t>其  他</t>
    <phoneticPr fontId="15" type="noConversion"/>
  </si>
  <si>
    <t>小计</t>
    <phoneticPr fontId="15" type="noConversion"/>
  </si>
  <si>
    <t>正处</t>
    <phoneticPr fontId="15" type="noConversion"/>
  </si>
  <si>
    <t>副处</t>
    <phoneticPr fontId="15" type="noConversion"/>
  </si>
  <si>
    <t>网络费</t>
    <phoneticPr fontId="15" type="noConversion"/>
  </si>
  <si>
    <t>其它</t>
    <phoneticPr fontId="15" type="noConversion"/>
  </si>
  <si>
    <t>备注</t>
    <phoneticPr fontId="15" type="noConversion"/>
  </si>
  <si>
    <t>职务</t>
    <phoneticPr fontId="6" type="noConversion"/>
  </si>
  <si>
    <t>姓名</t>
    <phoneticPr fontId="15" type="noConversion"/>
  </si>
  <si>
    <t>级别</t>
    <phoneticPr fontId="15" type="noConversion"/>
  </si>
  <si>
    <t>人数</t>
    <phoneticPr fontId="15" type="noConversion"/>
  </si>
  <si>
    <t>合计</t>
    <phoneticPr fontId="15" type="noConversion"/>
  </si>
  <si>
    <t>小车</t>
    <phoneticPr fontId="15" type="noConversion"/>
  </si>
  <si>
    <t>招待费</t>
    <phoneticPr fontId="15" type="noConversion"/>
  </si>
  <si>
    <t>人头经费</t>
    <phoneticPr fontId="15" type="noConversion"/>
  </si>
  <si>
    <t>办公电话费</t>
    <phoneticPr fontId="15" type="noConversion"/>
  </si>
  <si>
    <t>基金支出合计</t>
    <phoneticPr fontId="15" type="noConversion"/>
  </si>
  <si>
    <t>项目内容</t>
    <phoneticPr fontId="6" type="noConversion"/>
  </si>
  <si>
    <t>根据永人口领发【2012】1号人口和计划生育工作考核财政投入测算2013年度流动人口数暂按300人*11.5人/元</t>
    <phoneticPr fontId="15" type="noConversion"/>
  </si>
  <si>
    <t>根据永人口领发【2012】1号人口和计划生育工作考核财政投入每例对象检查费用240元，其中省市70%，区财政配套30%，即89人*240*30%=6408元。</t>
    <phoneticPr fontId="15" type="noConversion"/>
  </si>
  <si>
    <t>教师培训</t>
    <phoneticPr fontId="6" type="noConversion"/>
  </si>
  <si>
    <r>
      <rPr>
        <sz val="11"/>
        <color indexed="8"/>
        <rFont val="宋体"/>
        <family val="3"/>
        <charset val="134"/>
      </rPr>
      <t>按工资的</t>
    </r>
    <r>
      <rPr>
        <sz val="11"/>
        <color theme="1"/>
        <rFont val="Tahoma"/>
        <family val="2"/>
      </rPr>
      <t>1.5%</t>
    </r>
    <phoneticPr fontId="6" type="noConversion"/>
  </si>
  <si>
    <t>妇联</t>
    <phoneticPr fontId="6" type="noConversion"/>
  </si>
  <si>
    <t>二十一、预备费</t>
    <phoneticPr fontId="6" type="noConversion"/>
  </si>
  <si>
    <t>预备费</t>
    <phoneticPr fontId="6" type="noConversion"/>
  </si>
  <si>
    <t>增长比例%</t>
    <phoneticPr fontId="6" type="noConversion"/>
  </si>
  <si>
    <t>本级</t>
    <phoneticPr fontId="6" type="noConversion"/>
  </si>
  <si>
    <t>专项办案经费</t>
    <phoneticPr fontId="6" type="noConversion"/>
  </si>
  <si>
    <t>司法调解以奖代补经费</t>
    <phoneticPr fontId="6" type="noConversion"/>
  </si>
  <si>
    <t>档案、史志、保密、政府法制、政务公开及信息化管理、6项工作经费</t>
    <phoneticPr fontId="15" type="noConversion"/>
  </si>
  <si>
    <t>各类上级补助经费</t>
    <phoneticPr fontId="6" type="noConversion"/>
  </si>
  <si>
    <t>经济分类</t>
    <phoneticPr fontId="6" type="noConversion"/>
  </si>
  <si>
    <t>一、基本支出</t>
    <phoneticPr fontId="6" type="noConversion"/>
  </si>
  <si>
    <t>一般商品服务支出</t>
    <phoneticPr fontId="6" type="noConversion"/>
  </si>
  <si>
    <t>工资福利支出</t>
    <phoneticPr fontId="6" type="noConversion"/>
  </si>
  <si>
    <t>对个人和家庭的补助支出</t>
    <phoneticPr fontId="6" type="noConversion"/>
  </si>
  <si>
    <t xml:space="preserve">其他支出 </t>
    <phoneticPr fontId="6" type="noConversion"/>
  </si>
  <si>
    <t>二、项目支出</t>
    <phoneticPr fontId="6" type="noConversion"/>
  </si>
  <si>
    <t>专项商品和服务支出</t>
    <phoneticPr fontId="6" type="noConversion"/>
  </si>
  <si>
    <t xml:space="preserve">对企事业单位的补助支出 </t>
    <phoneticPr fontId="6" type="noConversion"/>
  </si>
  <si>
    <t>基本建设支出</t>
    <phoneticPr fontId="6" type="noConversion"/>
  </si>
  <si>
    <t>其他资本性支出</t>
    <phoneticPr fontId="6" type="noConversion"/>
  </si>
  <si>
    <t>结余</t>
    <phoneticPr fontId="6" type="noConversion"/>
  </si>
  <si>
    <t>支出合计</t>
    <phoneticPr fontId="6" type="noConversion"/>
  </si>
  <si>
    <t>总计</t>
    <phoneticPr fontId="6" type="noConversion"/>
  </si>
  <si>
    <t>市场年用水650吨*12，单位年用水1500吨*12（洗车用水）屠宰场年用水900吨*12，环卫车3000吨*12，园林用水2000吨*4月，公厕年用水1000吨*12预计全年用水84600吨*1.45元/吨=122670元+管理费10%12200=134870元，年终据实核拨。</t>
    <phoneticPr fontId="15" type="noConversion"/>
  </si>
  <si>
    <t>（1）场地租赁费24000元/年（2）垃圾填埋21600元/年（建议垃圾填埋专项资金列支）</t>
    <phoneticPr fontId="15" type="noConversion"/>
  </si>
  <si>
    <t>油料费：3台垃圾清运车3000元/台/月计10.8万元，2台执法车2000元/台/月计4.8万，1台洒水车、1台清洗车3500/月/台计8.4万，1台高空作业车1500元/月/台计1.8万元，其他：车辆维护6.4万，8辆车保险、年检6.5万元，安全奖、公里奖3.2万、8车洗车补助0.8万元（据实核拨）</t>
    <phoneticPr fontId="15" type="noConversion"/>
  </si>
  <si>
    <t>人行道绿化树修剪、防治病虫用药、冬季刷白（建议林业成品油列支，据实核拨）</t>
    <phoneticPr fontId="15" type="noConversion"/>
  </si>
  <si>
    <t>助理调研员</t>
    <phoneticPr fontId="15" type="noConversion"/>
  </si>
  <si>
    <t>303对个人和家庭的补助支出</t>
    <phoneticPr fontId="15" type="noConversion"/>
  </si>
  <si>
    <t>社会福利</t>
    <phoneticPr fontId="6" type="noConversion"/>
  </si>
  <si>
    <t>残疾人事业</t>
    <phoneticPr fontId="6" type="noConversion"/>
  </si>
  <si>
    <t>自然灾害生活救助</t>
    <phoneticPr fontId="6" type="noConversion"/>
  </si>
  <si>
    <t>临时救助</t>
    <phoneticPr fontId="6" type="noConversion"/>
  </si>
  <si>
    <t>其他生活救助</t>
    <phoneticPr fontId="6" type="noConversion"/>
  </si>
  <si>
    <t>优抚、抚恤</t>
    <phoneticPr fontId="6" type="noConversion"/>
  </si>
  <si>
    <t>特困人员供养</t>
    <phoneticPr fontId="6" type="noConversion"/>
  </si>
  <si>
    <t>退役安置</t>
    <phoneticPr fontId="6" type="noConversion"/>
  </si>
  <si>
    <t>城乡低保</t>
    <phoneticPr fontId="6" type="noConversion"/>
  </si>
  <si>
    <t>其他社会保障</t>
    <phoneticPr fontId="15" type="noConversion"/>
  </si>
  <si>
    <t>301工资福利支出</t>
    <phoneticPr fontId="15" type="noConversion"/>
  </si>
  <si>
    <t>303对个人和家庭的补助支出</t>
    <phoneticPr fontId="15" type="noConversion"/>
  </si>
  <si>
    <t>二十二、债务还本支出</t>
    <phoneticPr fontId="6" type="noConversion"/>
  </si>
  <si>
    <t>二十三、国债付息支出</t>
    <phoneticPr fontId="6" type="noConversion"/>
  </si>
  <si>
    <t>义务教育保障经费配套</t>
    <phoneticPr fontId="6" type="noConversion"/>
  </si>
  <si>
    <t>学前教育发展</t>
    <phoneticPr fontId="6" type="noConversion"/>
  </si>
  <si>
    <t>下岗人员生活费</t>
    <phoneticPr fontId="15" type="noConversion"/>
  </si>
  <si>
    <t>工商行政管理事务</t>
    <phoneticPr fontId="6" type="noConversion"/>
  </si>
  <si>
    <r>
      <rPr>
        <sz val="11"/>
        <color indexed="8"/>
        <rFont val="宋体"/>
        <family val="3"/>
        <charset val="134"/>
      </rPr>
      <t>按工资总额的</t>
    </r>
    <r>
      <rPr>
        <sz val="11"/>
        <color theme="1"/>
        <rFont val="Tahoma"/>
        <family val="2"/>
      </rPr>
      <t>2%</t>
    </r>
    <phoneticPr fontId="15" type="noConversion"/>
  </si>
  <si>
    <t>司法娇正工作经费</t>
    <phoneticPr fontId="15" type="noConversion"/>
  </si>
  <si>
    <t>卫生防疫经费</t>
    <phoneticPr fontId="6" type="noConversion"/>
  </si>
  <si>
    <t>城管路灯电费</t>
    <phoneticPr fontId="15" type="noConversion"/>
  </si>
  <si>
    <t>安全生产专项工作经费</t>
    <phoneticPr fontId="15" type="noConversion"/>
  </si>
  <si>
    <t>基层办事处安监津贴</t>
    <phoneticPr fontId="6" type="noConversion"/>
  </si>
  <si>
    <t>地质灾害应急补助</t>
    <phoneticPr fontId="6" type="noConversion"/>
  </si>
  <si>
    <t>在职人数</t>
    <phoneticPr fontId="15" type="noConversion"/>
  </si>
  <si>
    <t>人员工资津贴</t>
    <phoneticPr fontId="6" type="noConversion"/>
  </si>
  <si>
    <t>绩效奖金</t>
    <phoneticPr fontId="6" type="noConversion"/>
  </si>
  <si>
    <t>第十三个月奖励金</t>
    <phoneticPr fontId="6" type="noConversion"/>
  </si>
  <si>
    <t>住房公积金</t>
    <phoneticPr fontId="6" type="noConversion"/>
  </si>
  <si>
    <t>单位基本办公经费</t>
    <phoneticPr fontId="6" type="noConversion"/>
  </si>
  <si>
    <t>基本办公经费</t>
    <phoneticPr fontId="6" type="noConversion"/>
  </si>
  <si>
    <t>临工工资</t>
    <phoneticPr fontId="6" type="noConversion"/>
  </si>
  <si>
    <t>人头经费</t>
    <phoneticPr fontId="6" type="noConversion"/>
  </si>
  <si>
    <r>
      <t>2.5</t>
    </r>
    <r>
      <rPr>
        <b/>
        <sz val="11"/>
        <color indexed="8"/>
        <rFont val="宋体"/>
        <family val="3"/>
        <charset val="134"/>
      </rPr>
      <t>万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3"/>
        <charset val="134"/>
      </rPr>
      <t>人</t>
    </r>
    <phoneticPr fontId="6" type="noConversion"/>
  </si>
  <si>
    <t>据实核拨</t>
    <phoneticPr fontId="6" type="noConversion"/>
  </si>
  <si>
    <t>基本办公经费</t>
    <phoneticPr fontId="6" type="noConversion"/>
  </si>
  <si>
    <r>
      <rPr>
        <sz val="11"/>
        <color indexed="8"/>
        <rFont val="宋体"/>
        <family val="3"/>
        <charset val="134"/>
      </rPr>
      <t>含物价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3"/>
        <charset val="134"/>
      </rPr>
      <t>万</t>
    </r>
    <phoneticPr fontId="6" type="noConversion"/>
  </si>
  <si>
    <t>信访专项经费</t>
    <phoneticPr fontId="6" type="noConversion"/>
  </si>
  <si>
    <r>
      <t>2.5</t>
    </r>
    <r>
      <rPr>
        <sz val="11"/>
        <color indexed="8"/>
        <rFont val="宋体"/>
        <family val="3"/>
        <charset val="134"/>
      </rPr>
      <t>万</t>
    </r>
    <r>
      <rPr>
        <sz val="11"/>
        <color theme="1"/>
        <rFont val="Tahoma"/>
        <family val="2"/>
      </rPr>
      <t>/</t>
    </r>
    <r>
      <rPr>
        <sz val="11"/>
        <color indexed="8"/>
        <rFont val="宋体"/>
        <family val="3"/>
        <charset val="134"/>
      </rPr>
      <t>人</t>
    </r>
    <phoneticPr fontId="6" type="noConversion"/>
  </si>
  <si>
    <t>消防经费</t>
    <phoneticPr fontId="6" type="noConversion"/>
  </si>
  <si>
    <t>彩玲费</t>
    <phoneticPr fontId="6" type="noConversion"/>
  </si>
  <si>
    <t>本级</t>
    <phoneticPr fontId="6" type="noConversion"/>
  </si>
  <si>
    <t>宣传专项经费</t>
    <phoneticPr fontId="6" type="noConversion"/>
  </si>
  <si>
    <t>绩效考核及三项优先经费</t>
    <phoneticPr fontId="6" type="noConversion"/>
  </si>
  <si>
    <t>医保缴费</t>
    <phoneticPr fontId="6" type="noConversion"/>
  </si>
  <si>
    <t>工伤保险缴费</t>
    <phoneticPr fontId="6" type="noConversion"/>
  </si>
  <si>
    <t>失业保险缴费</t>
    <phoneticPr fontId="6" type="noConversion"/>
  </si>
  <si>
    <r>
      <t>9</t>
    </r>
    <r>
      <rPr>
        <sz val="11"/>
        <color indexed="8"/>
        <rFont val="宋体"/>
        <family val="3"/>
        <charset val="134"/>
      </rPr>
      <t>人</t>
    </r>
    <r>
      <rPr>
        <sz val="11"/>
        <color theme="1"/>
        <rFont val="Tahoma"/>
        <family val="2"/>
      </rPr>
      <t>*1110*12</t>
    </r>
    <phoneticPr fontId="6" type="noConversion"/>
  </si>
  <si>
    <t>医院</t>
    <phoneticPr fontId="6" type="noConversion"/>
  </si>
  <si>
    <t>医院</t>
    <phoneticPr fontId="6" type="noConversion"/>
  </si>
  <si>
    <t>单位运转工作经费</t>
    <phoneticPr fontId="6" type="noConversion"/>
  </si>
  <si>
    <t>单位运转工作经费</t>
    <phoneticPr fontId="6" type="noConversion"/>
  </si>
  <si>
    <t>临工工资</t>
    <phoneticPr fontId="6" type="noConversion"/>
  </si>
  <si>
    <r>
      <t>2.5</t>
    </r>
    <r>
      <rPr>
        <sz val="11"/>
        <color indexed="8"/>
        <rFont val="宋体"/>
        <family val="3"/>
        <charset val="134"/>
      </rPr>
      <t>万</t>
    </r>
    <r>
      <rPr>
        <sz val="11"/>
        <color theme="1"/>
        <rFont val="Tahoma"/>
        <family val="2"/>
      </rPr>
      <t>/</t>
    </r>
    <r>
      <rPr>
        <sz val="11"/>
        <color indexed="8"/>
        <rFont val="宋体"/>
        <family val="3"/>
        <charset val="134"/>
      </rPr>
      <t>人、年</t>
    </r>
    <phoneticPr fontId="6" type="noConversion"/>
  </si>
  <si>
    <t>单位基本办公经费</t>
    <phoneticPr fontId="6" type="noConversion"/>
  </si>
  <si>
    <t>单位基本办公经费</t>
    <phoneticPr fontId="6" type="noConversion"/>
  </si>
  <si>
    <t>居委会运转工作经费</t>
    <phoneticPr fontId="6" type="noConversion"/>
  </si>
  <si>
    <t>本级</t>
    <phoneticPr fontId="6" type="noConversion"/>
  </si>
  <si>
    <t>管委会</t>
    <phoneticPr fontId="6" type="noConversion"/>
  </si>
  <si>
    <t>团委</t>
    <phoneticPr fontId="6" type="noConversion"/>
  </si>
  <si>
    <t>群团青少年发展专项经费</t>
    <phoneticPr fontId="6" type="noConversion"/>
  </si>
  <si>
    <t>团委</t>
    <phoneticPr fontId="6" type="noConversion"/>
  </si>
  <si>
    <t>小学</t>
    <phoneticPr fontId="6" type="noConversion"/>
  </si>
  <si>
    <t>中学</t>
    <phoneticPr fontId="6" type="noConversion"/>
  </si>
  <si>
    <t>企业退休人员津贴</t>
    <phoneticPr fontId="6" type="noConversion"/>
  </si>
  <si>
    <t>本级</t>
    <phoneticPr fontId="6" type="noConversion"/>
  </si>
  <si>
    <t>临工工资</t>
    <phoneticPr fontId="6" type="noConversion"/>
  </si>
  <si>
    <t>会管</t>
    <phoneticPr fontId="6" type="noConversion"/>
  </si>
  <si>
    <r>
      <t>1.5</t>
    </r>
    <r>
      <rPr>
        <sz val="11"/>
        <color indexed="8"/>
        <rFont val="宋体"/>
        <family val="3"/>
        <charset val="134"/>
      </rPr>
      <t>万</t>
    </r>
    <r>
      <rPr>
        <sz val="11"/>
        <color theme="1"/>
        <rFont val="Tahoma"/>
        <family val="2"/>
      </rPr>
      <t>/</t>
    </r>
    <r>
      <rPr>
        <sz val="11"/>
        <color indexed="8"/>
        <rFont val="宋体"/>
        <family val="3"/>
        <charset val="134"/>
      </rPr>
      <t>人、年</t>
    </r>
    <phoneticPr fontId="6" type="noConversion"/>
  </si>
  <si>
    <t>其他支出</t>
    <phoneticPr fontId="6" type="noConversion"/>
  </si>
  <si>
    <t>重点项目工作经费</t>
    <phoneticPr fontId="6" type="noConversion"/>
  </si>
  <si>
    <t>自来水</t>
    <phoneticPr fontId="6" type="noConversion"/>
  </si>
  <si>
    <t>单位基本办公经费</t>
    <phoneticPr fontId="6" type="noConversion"/>
  </si>
  <si>
    <t>人头经费</t>
    <phoneticPr fontId="6" type="noConversion"/>
  </si>
  <si>
    <t>政府采购经费</t>
    <phoneticPr fontId="6" type="noConversion"/>
  </si>
  <si>
    <t>经信委工作经费</t>
    <phoneticPr fontId="6" type="noConversion"/>
  </si>
  <si>
    <t>经信委</t>
    <phoneticPr fontId="6" type="noConversion"/>
  </si>
  <si>
    <t>体育局</t>
    <phoneticPr fontId="6" type="noConversion"/>
  </si>
  <si>
    <t>体育局工作经费</t>
    <phoneticPr fontId="6" type="noConversion"/>
  </si>
  <si>
    <t>旅游局</t>
    <phoneticPr fontId="6" type="noConversion"/>
  </si>
  <si>
    <t>旅游局工作经费</t>
    <phoneticPr fontId="6" type="noConversion"/>
  </si>
  <si>
    <t>合计</t>
    <phoneticPr fontId="6" type="noConversion"/>
  </si>
  <si>
    <t>款</t>
    <phoneticPr fontId="6" type="noConversion"/>
  </si>
  <si>
    <t>预算科目</t>
    <phoneticPr fontId="6" type="noConversion"/>
  </si>
  <si>
    <t>支出类</t>
    <phoneticPr fontId="6" type="noConversion"/>
  </si>
  <si>
    <t>经济分类</t>
    <phoneticPr fontId="6" type="noConversion"/>
  </si>
  <si>
    <t>227</t>
  </si>
  <si>
    <t>22701</t>
  </si>
  <si>
    <t>单位基本办公经费</t>
    <phoneticPr fontId="6" type="noConversion"/>
  </si>
  <si>
    <t>据实核拨</t>
    <phoneticPr fontId="6" type="noConversion"/>
  </si>
  <si>
    <t>保洁员工资</t>
    <phoneticPr fontId="6" type="noConversion"/>
  </si>
  <si>
    <r>
      <t>25</t>
    </r>
    <r>
      <rPr>
        <sz val="11"/>
        <color indexed="8"/>
        <rFont val="宋体"/>
        <family val="3"/>
        <charset val="134"/>
      </rPr>
      <t>人</t>
    </r>
    <r>
      <rPr>
        <sz val="11"/>
        <color theme="1"/>
        <rFont val="Tahoma"/>
        <family val="2"/>
      </rPr>
      <t>*870*12</t>
    </r>
    <phoneticPr fontId="6" type="noConversion"/>
  </si>
  <si>
    <r>
      <t>870/</t>
    </r>
    <r>
      <rPr>
        <sz val="11"/>
        <color indexed="8"/>
        <rFont val="宋体"/>
        <family val="3"/>
        <charset val="134"/>
      </rPr>
      <t>人、月</t>
    </r>
    <r>
      <rPr>
        <sz val="11"/>
        <color theme="1"/>
        <rFont val="Tahoma"/>
        <family val="2"/>
      </rPr>
      <t>*19</t>
    </r>
    <r>
      <rPr>
        <sz val="11"/>
        <color indexed="8"/>
        <rFont val="宋体"/>
        <family val="3"/>
        <charset val="134"/>
      </rPr>
      <t>人</t>
    </r>
    <r>
      <rPr>
        <sz val="11"/>
        <color theme="1"/>
        <rFont val="Tahoma"/>
        <family val="2"/>
      </rPr>
      <t>*12</t>
    </r>
    <phoneticPr fontId="6" type="noConversion"/>
  </si>
  <si>
    <t>单位运转工作经费</t>
    <phoneticPr fontId="6" type="noConversion"/>
  </si>
  <si>
    <t>突发事件</t>
    <phoneticPr fontId="6" type="noConversion"/>
  </si>
  <si>
    <t>302商品和服务</t>
    <phoneticPr fontId="15" type="noConversion"/>
  </si>
  <si>
    <t>单位基本办公经费</t>
    <phoneticPr fontId="6" type="noConversion"/>
  </si>
  <si>
    <t>城镇独生子女保健费</t>
    <phoneticPr fontId="15" type="noConversion"/>
  </si>
  <si>
    <t>根据永人口领发【2012】1号人口和计划生育工作考核财政投入奖给独生子女家庭保健费（父母无工作单位）</t>
    <phoneticPr fontId="15" type="noConversion"/>
  </si>
  <si>
    <r>
      <rPr>
        <sz val="11"/>
        <color indexed="8"/>
        <rFont val="宋体"/>
        <family val="3"/>
        <charset val="134"/>
      </rPr>
      <t>大师傅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3"/>
        <charset val="134"/>
      </rPr>
      <t>人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3"/>
        <charset val="134"/>
      </rPr>
      <t>小工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3"/>
        <charset val="134"/>
      </rPr>
      <t>人</t>
    </r>
    <phoneticPr fontId="6" type="noConversion"/>
  </si>
  <si>
    <t>单位运转工作经费</t>
    <phoneticPr fontId="6" type="noConversion"/>
  </si>
  <si>
    <t>编报单位：财税局</t>
  </si>
  <si>
    <t>本月合计</t>
  </si>
  <si>
    <t>核减后完成比%</t>
  </si>
  <si>
    <t>纪委</t>
  </si>
  <si>
    <t>社发局</t>
  </si>
  <si>
    <t>政工部（组织）</t>
  </si>
  <si>
    <t>旅游局</t>
  </si>
  <si>
    <t>扶贫办</t>
  </si>
  <si>
    <t>财税局</t>
  </si>
  <si>
    <t>办公室</t>
  </si>
  <si>
    <t>文化广播电视局</t>
  </si>
  <si>
    <t>移民办</t>
  </si>
  <si>
    <t>发改委（粮食局）</t>
  </si>
  <si>
    <t>城管、市管中心</t>
  </si>
  <si>
    <t>不参与考核</t>
    <phoneticPr fontId="15" type="noConversion"/>
  </si>
  <si>
    <t>审计局</t>
    <phoneticPr fontId="15" type="noConversion"/>
  </si>
  <si>
    <t>规划局</t>
    <phoneticPr fontId="15" type="noConversion"/>
  </si>
  <si>
    <t>政法委</t>
    <phoneticPr fontId="15" type="noConversion"/>
  </si>
  <si>
    <t>自来水公司</t>
    <phoneticPr fontId="15" type="noConversion"/>
  </si>
  <si>
    <t>小计</t>
    <phoneticPr fontId="15" type="noConversion"/>
  </si>
  <si>
    <t>合计</t>
    <phoneticPr fontId="15" type="noConversion"/>
  </si>
  <si>
    <t>回龙圩管理区各单位近三年财政收入任务完成情况统计表</t>
    <phoneticPr fontId="15" type="noConversion"/>
  </si>
  <si>
    <t>单位：元</t>
    <phoneticPr fontId="15" type="noConversion"/>
  </si>
  <si>
    <t>上月余额</t>
    <phoneticPr fontId="15" type="noConversion"/>
  </si>
  <si>
    <r>
      <t>5</t>
    </r>
    <r>
      <rPr>
        <b/>
        <sz val="12"/>
        <rFont val="宋体"/>
        <family val="3"/>
        <charset val="134"/>
      </rPr>
      <t>月份</t>
    </r>
    <r>
      <rPr>
        <b/>
        <sz val="12"/>
        <rFont val="Times New Roman"/>
        <family val="1"/>
      </rPr>
      <t>1-31</t>
    </r>
    <r>
      <rPr>
        <b/>
        <sz val="12"/>
        <rFont val="宋体"/>
        <family val="3"/>
        <charset val="134"/>
      </rPr>
      <t>日</t>
    </r>
    <phoneticPr fontId="15" type="noConversion"/>
  </si>
  <si>
    <t>2015年计划任务数</t>
    <phoneticPr fontId="15" type="noConversion"/>
  </si>
  <si>
    <t>2015年1-12月31日收入完成情况</t>
    <phoneticPr fontId="15" type="noConversion"/>
  </si>
  <si>
    <t>2013年</t>
    <phoneticPr fontId="15" type="noConversion"/>
  </si>
  <si>
    <t>2014年</t>
    <phoneticPr fontId="15" type="noConversion"/>
  </si>
  <si>
    <t>2015年</t>
    <phoneticPr fontId="15" type="noConversion"/>
  </si>
  <si>
    <t>完成计划任务%</t>
    <phoneticPr fontId="15" type="noConversion"/>
  </si>
  <si>
    <t>差任务数</t>
    <phoneticPr fontId="15" type="noConversion"/>
  </si>
  <si>
    <t>其中核减：</t>
    <phoneticPr fontId="15" type="noConversion"/>
  </si>
  <si>
    <t>可用财力</t>
    <phoneticPr fontId="15" type="noConversion"/>
  </si>
  <si>
    <t>1%奖</t>
    <phoneticPr fontId="15" type="noConversion"/>
  </si>
  <si>
    <t>可用财力超任务数</t>
    <phoneticPr fontId="15" type="noConversion"/>
  </si>
  <si>
    <t>超任务40%返回</t>
    <phoneticPr fontId="15" type="noConversion"/>
  </si>
  <si>
    <t>名次奖</t>
    <phoneticPr fontId="15" type="noConversion"/>
  </si>
  <si>
    <t>合计奖励</t>
    <phoneticPr fontId="15" type="noConversion"/>
  </si>
  <si>
    <t>总计</t>
    <phoneticPr fontId="15" type="noConversion"/>
  </si>
  <si>
    <t>年均完成情况</t>
    <phoneticPr fontId="15" type="noConversion"/>
  </si>
  <si>
    <t>备注</t>
    <phoneticPr fontId="15" type="noConversion"/>
  </si>
  <si>
    <t>3年平均完成</t>
    <phoneticPr fontId="15" type="noConversion"/>
  </si>
  <si>
    <t>宣传部</t>
    <phoneticPr fontId="6" type="noConversion"/>
  </si>
  <si>
    <t>220</t>
  </si>
  <si>
    <t>221</t>
  </si>
  <si>
    <t>211</t>
  </si>
  <si>
    <t>212</t>
  </si>
  <si>
    <t>213</t>
  </si>
  <si>
    <t>206</t>
  </si>
  <si>
    <t>201</t>
  </si>
  <si>
    <t>210</t>
  </si>
  <si>
    <t>205</t>
  </si>
  <si>
    <t>204</t>
  </si>
  <si>
    <t>207</t>
  </si>
  <si>
    <t>214</t>
  </si>
  <si>
    <t>208</t>
  </si>
  <si>
    <t>215</t>
  </si>
  <si>
    <t>222</t>
  </si>
  <si>
    <t>人头经费</t>
    <phoneticPr fontId="6" type="noConversion"/>
  </si>
  <si>
    <t>神仙洞办事处</t>
    <phoneticPr fontId="6" type="noConversion"/>
  </si>
  <si>
    <t>粮食局</t>
    <phoneticPr fontId="6" type="noConversion"/>
  </si>
  <si>
    <t>群团妇女事业发展专项经费</t>
    <phoneticPr fontId="6" type="noConversion"/>
  </si>
  <si>
    <t>行政性收费收入</t>
    <phoneticPr fontId="15" type="noConversion"/>
  </si>
  <si>
    <t>人头经费</t>
    <phoneticPr fontId="6" type="noConversion"/>
  </si>
  <si>
    <t>冠山公园管护</t>
    <phoneticPr fontId="6" type="noConversion"/>
  </si>
  <si>
    <t xml:space="preserve"> </t>
    <phoneticPr fontId="6" type="noConversion"/>
  </si>
  <si>
    <t>园林除草、修剪、施肥、刷白、喷药及用水</t>
    <phoneticPr fontId="6" type="noConversion"/>
  </si>
  <si>
    <t xml:space="preserve">    其他一般性转移支付收入</t>
  </si>
  <si>
    <t xml:space="preserve">    产粮(油)大县奖励资金收入</t>
  </si>
  <si>
    <t xml:space="preserve">    农村综合改革转移支付收入</t>
  </si>
  <si>
    <t xml:space="preserve">    基层公检法司转移支付收入</t>
  </si>
  <si>
    <t xml:space="preserve">    县级基本财力保障机制奖补资金收入</t>
  </si>
  <si>
    <t xml:space="preserve">    基本养老保险和低保等转移支付收入</t>
  </si>
  <si>
    <t xml:space="preserve">    新型农村合作医疗等转移支付收入</t>
  </si>
  <si>
    <t xml:space="preserve">    均衡性转移支付收入</t>
  </si>
  <si>
    <t xml:space="preserve">    固定数额补助收入</t>
  </si>
  <si>
    <t xml:space="preserve">    结算补助收入</t>
  </si>
  <si>
    <t xml:space="preserve">    重点生态功能区转移支付收入</t>
  </si>
  <si>
    <t xml:space="preserve">    体制补助收入</t>
  </si>
  <si>
    <t xml:space="preserve">    义务教育等转移支付收入</t>
  </si>
  <si>
    <t>表一</t>
    <phoneticPr fontId="6" type="noConversion"/>
  </si>
  <si>
    <t>表二</t>
    <phoneticPr fontId="6" type="noConversion"/>
  </si>
  <si>
    <t>表三</t>
    <phoneticPr fontId="6" type="noConversion"/>
  </si>
  <si>
    <t>表四</t>
    <phoneticPr fontId="6" type="noConversion"/>
  </si>
  <si>
    <t>表五</t>
    <phoneticPr fontId="6" type="noConversion"/>
  </si>
  <si>
    <t>表三</t>
    <phoneticPr fontId="6" type="noConversion"/>
  </si>
  <si>
    <t>附表1</t>
    <phoneticPr fontId="6" type="noConversion"/>
  </si>
  <si>
    <t>附表2</t>
    <phoneticPr fontId="15" type="noConversion"/>
  </si>
  <si>
    <t>本级</t>
    <phoneticPr fontId="6" type="noConversion"/>
  </si>
  <si>
    <t>表六</t>
    <phoneticPr fontId="15" type="noConversion"/>
  </si>
  <si>
    <t>备注</t>
    <phoneticPr fontId="6" type="noConversion"/>
  </si>
  <si>
    <t>本级收入40万</t>
    <phoneticPr fontId="6" type="noConversion"/>
  </si>
  <si>
    <t>款</t>
    <phoneticPr fontId="6" type="noConversion"/>
  </si>
  <si>
    <t>表二</t>
    <phoneticPr fontId="15" type="noConversion"/>
  </si>
  <si>
    <t>表四</t>
    <phoneticPr fontId="6" type="noConversion"/>
  </si>
  <si>
    <t>表五</t>
    <phoneticPr fontId="6" type="noConversion"/>
  </si>
  <si>
    <t>表六</t>
    <phoneticPr fontId="6" type="noConversion"/>
  </si>
  <si>
    <t>附表1</t>
    <phoneticPr fontId="6" type="noConversion"/>
  </si>
  <si>
    <t>护林工人工资</t>
    <phoneticPr fontId="6" type="noConversion"/>
  </si>
  <si>
    <t>高尚水库管理</t>
    <phoneticPr fontId="6" type="noConversion"/>
  </si>
  <si>
    <t>自助餐预计增加伙食补助</t>
    <phoneticPr fontId="6" type="noConversion"/>
  </si>
  <si>
    <t>审批核拨</t>
    <phoneticPr fontId="6" type="noConversion"/>
  </si>
  <si>
    <t>卫计委</t>
    <phoneticPr fontId="6" type="noConversion"/>
  </si>
  <si>
    <t>卫计委</t>
    <phoneticPr fontId="6" type="noConversion"/>
  </si>
  <si>
    <t>商粮局</t>
    <phoneticPr fontId="6" type="noConversion"/>
  </si>
  <si>
    <t>备注</t>
    <phoneticPr fontId="6" type="noConversion"/>
  </si>
  <si>
    <t>其中：水利建设收入</t>
    <phoneticPr fontId="15" type="noConversion"/>
  </si>
  <si>
    <t>单位：元</t>
    <phoneticPr fontId="6" type="noConversion"/>
  </si>
  <si>
    <t>村级运转工作经费及补助</t>
    <phoneticPr fontId="6" type="noConversion"/>
  </si>
  <si>
    <t>村级运转工作经费及村干补助</t>
    <phoneticPr fontId="6" type="noConversion"/>
  </si>
  <si>
    <t>审批拨付</t>
    <phoneticPr fontId="6" type="noConversion"/>
  </si>
  <si>
    <t>单位</t>
  </si>
  <si>
    <t>国土局</t>
  </si>
  <si>
    <t>行政运行</t>
  </si>
  <si>
    <t>房产局</t>
  </si>
  <si>
    <t>环保局</t>
  </si>
  <si>
    <t>规划建设局</t>
  </si>
  <si>
    <t>经作办公室</t>
  </si>
  <si>
    <t>农业局</t>
  </si>
  <si>
    <t>科技局</t>
  </si>
  <si>
    <t>能源局</t>
  </si>
  <si>
    <t>经管局</t>
  </si>
  <si>
    <t>农垦集团公司</t>
  </si>
  <si>
    <t>回龙圩镇人民政府</t>
  </si>
  <si>
    <t>纪检委员会</t>
  </si>
  <si>
    <t>审计局</t>
  </si>
  <si>
    <t>计生委</t>
  </si>
  <si>
    <t>财政税务局</t>
  </si>
  <si>
    <t>管委会</t>
  </si>
  <si>
    <t>后管中心</t>
  </si>
  <si>
    <t>党政办</t>
  </si>
  <si>
    <t>政治工作部</t>
  </si>
  <si>
    <t>教育局</t>
  </si>
  <si>
    <t>小学</t>
  </si>
  <si>
    <t>中学</t>
  </si>
  <si>
    <t>八仙洞办事处</t>
  </si>
  <si>
    <t>神仙洞办事处</t>
  </si>
  <si>
    <t>永济亭办事处</t>
  </si>
  <si>
    <t>马鹿头办事处</t>
  </si>
  <si>
    <t>李家塘办事处</t>
  </si>
  <si>
    <t>政法委</t>
  </si>
  <si>
    <t>法庭</t>
  </si>
  <si>
    <t>林业局</t>
  </si>
  <si>
    <t>商务局</t>
  </si>
  <si>
    <t>畜牧局</t>
  </si>
  <si>
    <t>兴隆办事处</t>
  </si>
  <si>
    <t>广电局</t>
  </si>
  <si>
    <t>水利局</t>
  </si>
  <si>
    <t>交通局</t>
  </si>
  <si>
    <t>统计局</t>
  </si>
  <si>
    <t>移民局</t>
  </si>
  <si>
    <t>计划发展局</t>
  </si>
  <si>
    <t>人社局</t>
  </si>
  <si>
    <t>社保医保中心</t>
  </si>
  <si>
    <t>民政局</t>
  </si>
  <si>
    <t>农机局</t>
  </si>
  <si>
    <t>林场</t>
  </si>
  <si>
    <t>城管局</t>
  </si>
  <si>
    <t>司法局</t>
  </si>
  <si>
    <t>卫生局</t>
  </si>
  <si>
    <t>农合办</t>
  </si>
  <si>
    <t>安监局</t>
  </si>
  <si>
    <t>粮食局</t>
  </si>
  <si>
    <t>质监局</t>
  </si>
  <si>
    <t>自来水公司</t>
  </si>
  <si>
    <t>会管中心</t>
  </si>
  <si>
    <t>信访局</t>
  </si>
  <si>
    <t>农开办</t>
  </si>
  <si>
    <t>城投公司</t>
  </si>
  <si>
    <t>医院</t>
  </si>
  <si>
    <t>工会</t>
  </si>
  <si>
    <t>工商局</t>
  </si>
  <si>
    <t>总计</t>
  </si>
  <si>
    <t>药监局</t>
  </si>
  <si>
    <t>回龙圩镇人民政府</t>
    <phoneticPr fontId="15" type="noConversion"/>
  </si>
  <si>
    <t>财政税务局</t>
    <phoneticPr fontId="15" type="noConversion"/>
  </si>
  <si>
    <t>广电局</t>
    <phoneticPr fontId="15" type="noConversion"/>
  </si>
  <si>
    <t>道县人民银行</t>
    <phoneticPr fontId="15" type="noConversion"/>
  </si>
  <si>
    <t>江永地税局</t>
    <phoneticPr fontId="15" type="noConversion"/>
  </si>
  <si>
    <t>妇联</t>
    <phoneticPr fontId="6" type="noConversion"/>
  </si>
  <si>
    <t>何科</t>
  </si>
  <si>
    <t>李冬华</t>
  </si>
  <si>
    <t>欧阳群松</t>
  </si>
  <si>
    <t>李宋成</t>
  </si>
  <si>
    <t>宣传部</t>
  </si>
  <si>
    <t>行标签</t>
  </si>
  <si>
    <t>计数项:单位或姓名</t>
  </si>
  <si>
    <t>移民局</t>
    <phoneticPr fontId="15" type="noConversion"/>
  </si>
  <si>
    <t>三乱办</t>
    <phoneticPr fontId="15" type="noConversion"/>
  </si>
  <si>
    <t>办公室值班费</t>
    <phoneticPr fontId="15" type="noConversion"/>
  </si>
  <si>
    <t>小康办</t>
    <phoneticPr fontId="15" type="noConversion"/>
  </si>
  <si>
    <t>机要传真室经费</t>
    <phoneticPr fontId="15" type="noConversion"/>
  </si>
  <si>
    <t>办公室打印费</t>
    <phoneticPr fontId="15" type="noConversion"/>
  </si>
  <si>
    <t>老干部专项经费</t>
    <phoneticPr fontId="15" type="noConversion"/>
  </si>
  <si>
    <t>应急处理经费</t>
    <phoneticPr fontId="15" type="noConversion"/>
  </si>
  <si>
    <t>电子公文传输</t>
    <phoneticPr fontId="15" type="noConversion"/>
  </si>
  <si>
    <t>财政事务费</t>
    <phoneticPr fontId="15" type="noConversion"/>
  </si>
  <si>
    <t>年度决算经费</t>
    <phoneticPr fontId="15" type="noConversion"/>
  </si>
  <si>
    <t>预算绩效评价工作经费</t>
    <phoneticPr fontId="15" type="noConversion"/>
  </si>
  <si>
    <t>项目前期经费</t>
    <phoneticPr fontId="15" type="noConversion"/>
  </si>
  <si>
    <t>财政投资评审</t>
    <phoneticPr fontId="15" type="noConversion"/>
  </si>
  <si>
    <t>金库管理费</t>
    <phoneticPr fontId="15" type="noConversion"/>
  </si>
  <si>
    <t>税收征收手续费</t>
    <phoneticPr fontId="15" type="noConversion"/>
  </si>
  <si>
    <t>对工会会员困难补助备用金</t>
    <phoneticPr fontId="15" type="noConversion"/>
  </si>
  <si>
    <t>老干部活动经费</t>
    <phoneticPr fontId="15" type="noConversion"/>
  </si>
  <si>
    <t>远程教育经费</t>
    <phoneticPr fontId="15" type="noConversion"/>
  </si>
  <si>
    <t>关心下一代经费</t>
    <phoneticPr fontId="15" type="noConversion"/>
  </si>
  <si>
    <t>编办经费</t>
    <phoneticPr fontId="15" type="noConversion"/>
  </si>
  <si>
    <t>领导干部实绩考核经费</t>
    <phoneticPr fontId="15" type="noConversion"/>
  </si>
  <si>
    <t>610办工作经费</t>
    <phoneticPr fontId="15" type="noConversion"/>
  </si>
  <si>
    <t>护校队经费</t>
    <phoneticPr fontId="15" type="noConversion"/>
  </si>
  <si>
    <t>校车经费</t>
    <phoneticPr fontId="15" type="noConversion"/>
  </si>
  <si>
    <t>就业专项配套</t>
    <phoneticPr fontId="6" type="noConversion"/>
  </si>
  <si>
    <t>计划生育事业费</t>
    <phoneticPr fontId="15" type="noConversion"/>
  </si>
  <si>
    <t>流入人口管理</t>
    <phoneticPr fontId="15" type="noConversion"/>
  </si>
  <si>
    <t>孕前优生健康检查配套资金</t>
    <phoneticPr fontId="15" type="noConversion"/>
  </si>
  <si>
    <t>计生协会经费</t>
    <phoneticPr fontId="15" type="noConversion"/>
  </si>
  <si>
    <t>回龙镇居委会计划生育事业费</t>
    <phoneticPr fontId="15" type="noConversion"/>
  </si>
  <si>
    <t>环卫用品、劳保费</t>
    <phoneticPr fontId="15" type="noConversion"/>
  </si>
  <si>
    <t>执法人员服装费</t>
    <phoneticPr fontId="15" type="noConversion"/>
  </si>
  <si>
    <t>水费</t>
    <phoneticPr fontId="15" type="noConversion"/>
  </si>
  <si>
    <t>城管垃圾清理费</t>
    <phoneticPr fontId="15" type="noConversion"/>
  </si>
  <si>
    <t>8台车辆费用</t>
    <phoneticPr fontId="15" type="noConversion"/>
  </si>
  <si>
    <t>城区园林管护费</t>
    <phoneticPr fontId="15" type="noConversion"/>
  </si>
  <si>
    <t>水果科研费</t>
    <phoneticPr fontId="15" type="noConversion"/>
  </si>
  <si>
    <t>镇人大经费</t>
    <phoneticPr fontId="15" type="noConversion"/>
  </si>
  <si>
    <t>镇纪检经费</t>
    <phoneticPr fontId="15" type="noConversion"/>
  </si>
  <si>
    <t>乡镇团委工作经费</t>
    <phoneticPr fontId="15" type="noConversion"/>
  </si>
  <si>
    <t>防火经费</t>
    <phoneticPr fontId="15" type="noConversion"/>
  </si>
  <si>
    <t>防汛经费</t>
    <phoneticPr fontId="15" type="noConversion"/>
  </si>
  <si>
    <t>培训、学习、考察费</t>
    <phoneticPr fontId="15" type="noConversion"/>
  </si>
  <si>
    <t>地方债券利息</t>
    <phoneticPr fontId="15" type="noConversion"/>
  </si>
  <si>
    <t>区招商引资及接待经费</t>
    <phoneticPr fontId="15" type="noConversion"/>
  </si>
  <si>
    <t>专项上解支出（决算扣款）</t>
    <phoneticPr fontId="15" type="noConversion"/>
  </si>
  <si>
    <t>1%人口抽样调查经费</t>
    <phoneticPr fontId="15" type="noConversion"/>
  </si>
  <si>
    <t>值</t>
  </si>
  <si>
    <t>求和项:月津贴</t>
  </si>
  <si>
    <t>求和项:月应发工资额</t>
  </si>
  <si>
    <t>合计</t>
    <phoneticPr fontId="6" type="noConversion"/>
  </si>
  <si>
    <t>单位</t>
    <phoneticPr fontId="6" type="noConversion"/>
  </si>
  <si>
    <t>单位：元</t>
  </si>
  <si>
    <t>单位</t>
    <phoneticPr fontId="15" type="noConversion"/>
  </si>
  <si>
    <t>合计</t>
    <phoneticPr fontId="15" type="noConversion"/>
  </si>
  <si>
    <t>备注</t>
    <phoneticPr fontId="15" type="noConversion"/>
  </si>
  <si>
    <t>宣传部</t>
    <phoneticPr fontId="6" type="noConversion"/>
  </si>
  <si>
    <t>公租房建设上级专项补助</t>
    <phoneticPr fontId="6" type="noConversion"/>
  </si>
  <si>
    <t>乡镇卫生院建设</t>
    <phoneticPr fontId="6" type="noConversion"/>
  </si>
  <si>
    <t>农村环境整治</t>
    <phoneticPr fontId="6" type="noConversion"/>
  </si>
  <si>
    <t>棚户房改造</t>
    <phoneticPr fontId="6" type="noConversion"/>
  </si>
  <si>
    <t>畜禽养殖粪污染治理</t>
    <phoneticPr fontId="6" type="noConversion"/>
  </si>
  <si>
    <t>专项指标</t>
    <phoneticPr fontId="6" type="noConversion"/>
  </si>
  <si>
    <t>防护林工程建设</t>
    <phoneticPr fontId="6" type="noConversion"/>
  </si>
  <si>
    <t>棚户房改造基础设施建设</t>
    <phoneticPr fontId="6" type="noConversion"/>
  </si>
  <si>
    <t>退耕还林工程建设资金</t>
    <phoneticPr fontId="6" type="noConversion"/>
  </si>
  <si>
    <t>安全生产专项</t>
    <phoneticPr fontId="6" type="noConversion"/>
  </si>
  <si>
    <t>食药局</t>
    <phoneticPr fontId="15" type="noConversion"/>
  </si>
  <si>
    <t>八仙洞办事处</t>
    <phoneticPr fontId="6" type="noConversion"/>
  </si>
  <si>
    <t>神仙洞办事处</t>
    <phoneticPr fontId="6" type="noConversion"/>
  </si>
  <si>
    <t>永济亭办事处</t>
    <phoneticPr fontId="6" type="noConversion"/>
  </si>
  <si>
    <t>林场</t>
    <phoneticPr fontId="6" type="noConversion"/>
  </si>
  <si>
    <t>马鹿头办事处</t>
    <phoneticPr fontId="6" type="noConversion"/>
  </si>
  <si>
    <t>李家塘办事处</t>
    <phoneticPr fontId="6" type="noConversion"/>
  </si>
  <si>
    <t>兴隆办事处</t>
    <phoneticPr fontId="6" type="noConversion"/>
  </si>
  <si>
    <t>回龙圩镇人民政府</t>
    <phoneticPr fontId="6" type="noConversion"/>
  </si>
  <si>
    <t>发展计划局</t>
    <phoneticPr fontId="15" type="noConversion"/>
  </si>
  <si>
    <t>城管局</t>
    <phoneticPr fontId="15" type="noConversion"/>
  </si>
  <si>
    <t>规划建设局</t>
    <phoneticPr fontId="15" type="noConversion"/>
  </si>
  <si>
    <t>农垦集团公司</t>
    <phoneticPr fontId="15" type="noConversion"/>
  </si>
  <si>
    <t>经作办公室</t>
    <phoneticPr fontId="6" type="noConversion"/>
  </si>
  <si>
    <t>财政税务局</t>
    <phoneticPr fontId="15" type="noConversion"/>
  </si>
  <si>
    <t>伙食补助</t>
    <phoneticPr fontId="6" type="noConversion"/>
  </si>
  <si>
    <t>活动经费</t>
    <phoneticPr fontId="6" type="noConversion"/>
  </si>
  <si>
    <t>王江茶</t>
    <phoneticPr fontId="6" type="noConversion"/>
  </si>
  <si>
    <t>其他支出</t>
  </si>
  <si>
    <t>人头经费</t>
  </si>
  <si>
    <t>住房公积金</t>
  </si>
  <si>
    <t>(空白)</t>
  </si>
  <si>
    <t>工伤保险</t>
  </si>
  <si>
    <t>失业保险</t>
  </si>
  <si>
    <t>统战经费</t>
    <phoneticPr fontId="6" type="noConversion"/>
  </si>
  <si>
    <t>武装部经费</t>
    <phoneticPr fontId="6" type="noConversion"/>
  </si>
  <si>
    <t>单位运转工作经费</t>
    <phoneticPr fontId="6" type="noConversion"/>
  </si>
  <si>
    <t>表七</t>
    <phoneticPr fontId="15" type="noConversion"/>
  </si>
  <si>
    <t>表格目录</t>
    <phoneticPr fontId="15" type="noConversion"/>
  </si>
  <si>
    <t>单位：元</t>
    <phoneticPr fontId="6" type="noConversion"/>
  </si>
  <si>
    <t>基层安监宣传与培训</t>
    <phoneticPr fontId="6" type="noConversion"/>
  </si>
  <si>
    <t>移民局</t>
    <phoneticPr fontId="15" type="noConversion"/>
  </si>
  <si>
    <r>
      <t>回龙圩管理区201</t>
    </r>
    <r>
      <rPr>
        <b/>
        <sz val="16"/>
        <rFont val="宋体"/>
        <family val="3"/>
        <charset val="134"/>
      </rPr>
      <t>7</t>
    </r>
    <r>
      <rPr>
        <b/>
        <sz val="16"/>
        <rFont val="宋体"/>
        <family val="3"/>
        <charset val="134"/>
      </rPr>
      <t>年本级财政收入预算表</t>
    </r>
    <phoneticPr fontId="15" type="noConversion"/>
  </si>
  <si>
    <t>城市土地使用税</t>
    <phoneticPr fontId="6" type="noConversion"/>
  </si>
  <si>
    <t>烟中税</t>
    <phoneticPr fontId="6" type="noConversion"/>
  </si>
  <si>
    <t>耕地占用税</t>
    <phoneticPr fontId="6" type="noConversion"/>
  </si>
  <si>
    <t>计划收入</t>
    <phoneticPr fontId="15" type="noConversion"/>
  </si>
  <si>
    <t>级次</t>
    <phoneticPr fontId="6" type="noConversion"/>
  </si>
  <si>
    <t>合计</t>
    <phoneticPr fontId="6" type="noConversion"/>
  </si>
  <si>
    <t>年度实际完成</t>
    <phoneticPr fontId="6" type="noConversion"/>
  </si>
  <si>
    <r>
      <rPr>
        <sz val="11"/>
        <color theme="1"/>
        <rFont val="宋体"/>
        <family val="3"/>
        <charset val="134"/>
      </rPr>
      <t>比例：</t>
    </r>
    <r>
      <rPr>
        <sz val="11"/>
        <color theme="1"/>
        <rFont val="Tahoma"/>
        <family val="2"/>
      </rPr>
      <t>%</t>
    </r>
    <phoneticPr fontId="15" type="noConversion"/>
  </si>
  <si>
    <t>土地增值税</t>
    <phoneticPr fontId="6" type="noConversion"/>
  </si>
  <si>
    <t>个人所得税</t>
    <phoneticPr fontId="6" type="noConversion"/>
  </si>
  <si>
    <t xml:space="preserve"> 企业所得税</t>
    <phoneticPr fontId="6" type="noConversion"/>
  </si>
  <si>
    <t xml:space="preserve"> 资源税</t>
    <phoneticPr fontId="6" type="noConversion"/>
  </si>
  <si>
    <t xml:space="preserve"> 增值税</t>
    <phoneticPr fontId="15" type="noConversion"/>
  </si>
  <si>
    <t xml:space="preserve"> 营业税</t>
    <phoneticPr fontId="15" type="noConversion"/>
  </si>
  <si>
    <t>2017年税收预算分配表</t>
    <phoneticPr fontId="6" type="noConversion"/>
  </si>
  <si>
    <r>
      <t>2016</t>
    </r>
    <r>
      <rPr>
        <sz val="11"/>
        <color theme="1"/>
        <rFont val="宋体"/>
        <family val="3"/>
        <charset val="134"/>
      </rPr>
      <t>年完成数</t>
    </r>
    <phoneticPr fontId="15" type="noConversion"/>
  </si>
  <si>
    <r>
      <t>2017</t>
    </r>
    <r>
      <rPr>
        <sz val="11"/>
        <color theme="1"/>
        <rFont val="宋体"/>
        <family val="3"/>
        <charset val="134"/>
      </rPr>
      <t>年预算</t>
    </r>
    <phoneticPr fontId="15" type="noConversion"/>
  </si>
  <si>
    <r>
      <t xml:space="preserve">   增值税（</t>
    </r>
    <r>
      <rPr>
        <sz val="11"/>
        <rFont val="宋体"/>
        <family val="3"/>
        <charset val="134"/>
      </rPr>
      <t>37.5</t>
    </r>
    <r>
      <rPr>
        <sz val="11"/>
        <rFont val="宋体"/>
        <family val="3"/>
        <charset val="134"/>
      </rPr>
      <t>%部分）</t>
    </r>
    <phoneticPr fontId="15" type="noConversion"/>
  </si>
  <si>
    <r>
      <t xml:space="preserve">    </t>
    </r>
    <r>
      <rPr>
        <sz val="11"/>
        <rFont val="宋体"/>
        <family val="3"/>
        <charset val="134"/>
      </rPr>
      <t>其中：增值税（</t>
    </r>
    <r>
      <rPr>
        <sz val="11"/>
        <rFont val="Times New Roman"/>
        <family val="1"/>
      </rPr>
      <t>50</t>
    </r>
    <r>
      <rPr>
        <sz val="11"/>
        <rFont val="宋体"/>
        <family val="3"/>
        <charset val="134"/>
      </rPr>
      <t>%）</t>
    </r>
    <phoneticPr fontId="15" type="noConversion"/>
  </si>
  <si>
    <r>
      <t xml:space="preserve">  </t>
    </r>
    <r>
      <rPr>
        <sz val="11"/>
        <rFont val="宋体"/>
        <family val="3"/>
        <charset val="134"/>
      </rPr>
      <t>其中：增值税（12.5%）</t>
    </r>
    <phoneticPr fontId="15" type="noConversion"/>
  </si>
  <si>
    <t xml:space="preserve">   营业税</t>
    <phoneticPr fontId="15" type="noConversion"/>
  </si>
  <si>
    <t>城市维护建设税</t>
    <phoneticPr fontId="6" type="noConversion"/>
  </si>
  <si>
    <t>城镇土地使用税（30%）</t>
    <phoneticPr fontId="6" type="noConversion"/>
  </si>
  <si>
    <t>契税</t>
    <phoneticPr fontId="6" type="noConversion"/>
  </si>
  <si>
    <t>国有资源（资产）有偿使用收入</t>
    <phoneticPr fontId="15" type="noConversion"/>
  </si>
  <si>
    <r>
      <rPr>
        <sz val="11"/>
        <color theme="1"/>
        <rFont val="宋体"/>
        <family val="3"/>
        <charset val="134"/>
      </rPr>
      <t>总收入比上年增加</t>
    </r>
    <r>
      <rPr>
        <sz val="11"/>
        <color theme="1"/>
        <rFont val="Tahoma"/>
        <family val="2"/>
      </rPr>
      <t>709</t>
    </r>
    <r>
      <rPr>
        <sz val="11"/>
        <color theme="1"/>
        <rFont val="宋体"/>
        <family val="3"/>
        <charset val="134"/>
      </rPr>
      <t>万元，增加</t>
    </r>
    <r>
      <rPr>
        <sz val="11"/>
        <color theme="1"/>
        <rFont val="Tahoma"/>
        <family val="2"/>
      </rPr>
      <t>15%</t>
    </r>
    <phoneticPr fontId="15" type="noConversion"/>
  </si>
  <si>
    <r>
      <t>2017</t>
    </r>
    <r>
      <rPr>
        <sz val="11"/>
        <color theme="1"/>
        <rFont val="宋体"/>
        <family val="3"/>
        <charset val="134"/>
      </rPr>
      <t>年预算税收占比为</t>
    </r>
    <r>
      <rPr>
        <sz val="11"/>
        <color theme="1"/>
        <rFont val="Tahoma"/>
        <family val="2"/>
      </rPr>
      <t>36%</t>
    </r>
    <phoneticPr fontId="15" type="noConversion"/>
  </si>
  <si>
    <t>其中：国税部门完成数</t>
    <phoneticPr fontId="15" type="noConversion"/>
  </si>
  <si>
    <t>2016决算数</t>
    <phoneticPr fontId="6" type="noConversion"/>
  </si>
  <si>
    <t>2017年预算</t>
    <phoneticPr fontId="6" type="noConversion"/>
  </si>
  <si>
    <t>2016年决算数</t>
    <phoneticPr fontId="6" type="noConversion"/>
  </si>
  <si>
    <r>
      <t>2017</t>
    </r>
    <r>
      <rPr>
        <b/>
        <sz val="11"/>
        <color indexed="8"/>
        <rFont val="宋体"/>
        <family val="3"/>
        <charset val="134"/>
      </rPr>
      <t>年预算</t>
    </r>
    <phoneticPr fontId="6" type="noConversion"/>
  </si>
  <si>
    <t>人数</t>
  </si>
  <si>
    <t>全年工资津贴</t>
  </si>
  <si>
    <t>绩效工资</t>
  </si>
  <si>
    <t>养老保险</t>
  </si>
  <si>
    <t>年金</t>
  </si>
  <si>
    <t>医疗保险</t>
  </si>
  <si>
    <t>车补</t>
  </si>
  <si>
    <t>伙食补助</t>
  </si>
  <si>
    <t>派出所</t>
  </si>
  <si>
    <t>商粮局</t>
  </si>
  <si>
    <t>食药局</t>
  </si>
  <si>
    <t>卫计委</t>
  </si>
  <si>
    <t>2080599</t>
  </si>
  <si>
    <t>企业退休津贴</t>
  </si>
  <si>
    <t>2080600</t>
  </si>
  <si>
    <t>机关退休津贴</t>
  </si>
  <si>
    <t>2016年预算</t>
    <phoneticPr fontId="6" type="noConversion"/>
  </si>
  <si>
    <r>
      <t>2017</t>
    </r>
    <r>
      <rPr>
        <b/>
        <sz val="11"/>
        <color indexed="8"/>
        <rFont val="宋体"/>
        <family val="3"/>
        <charset val="134"/>
      </rPr>
      <t>年预算</t>
    </r>
    <phoneticPr fontId="6" type="noConversion"/>
  </si>
  <si>
    <t>管委会公务经费</t>
    <phoneticPr fontId="6" type="noConversion"/>
  </si>
  <si>
    <t>民调经费</t>
    <phoneticPr fontId="6" type="noConversion"/>
  </si>
  <si>
    <t>派出所</t>
    <phoneticPr fontId="6" type="noConversion"/>
  </si>
  <si>
    <t>派出所</t>
    <phoneticPr fontId="6" type="noConversion"/>
  </si>
  <si>
    <r>
      <t>2.5</t>
    </r>
    <r>
      <rPr>
        <sz val="11"/>
        <color theme="1"/>
        <rFont val="宋体"/>
        <family val="3"/>
        <charset val="134"/>
      </rPr>
      <t>万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.</t>
    </r>
    <r>
      <rPr>
        <sz val="11"/>
        <color theme="1"/>
        <rFont val="宋体"/>
        <family val="3"/>
        <charset val="134"/>
      </rPr>
      <t>人</t>
    </r>
    <phoneticPr fontId="6" type="noConversion"/>
  </si>
  <si>
    <r>
      <t>2</t>
    </r>
    <r>
      <rPr>
        <b/>
        <sz val="11"/>
        <color indexed="8"/>
        <rFont val="宋体"/>
        <family val="3"/>
        <charset val="134"/>
      </rPr>
      <t>.5万/人.年</t>
    </r>
    <phoneticPr fontId="6" type="noConversion"/>
  </si>
  <si>
    <t>人员工资津贴（附加安排）</t>
    <phoneticPr fontId="6" type="noConversion"/>
  </si>
  <si>
    <t>精神文明建设专项经费</t>
    <phoneticPr fontId="6" type="noConversion"/>
  </si>
  <si>
    <t>社会保险缴费</t>
    <phoneticPr fontId="6" type="noConversion"/>
  </si>
  <si>
    <t>住房公积金</t>
    <phoneticPr fontId="6" type="noConversion"/>
  </si>
  <si>
    <t>食药局</t>
    <phoneticPr fontId="15" type="noConversion"/>
  </si>
  <si>
    <t>食品安全抽检、监测</t>
    <phoneticPr fontId="6" type="noConversion"/>
  </si>
  <si>
    <t>举报奖励经费</t>
    <phoneticPr fontId="6" type="noConversion"/>
  </si>
  <si>
    <t>扶贫专项工作经费</t>
    <phoneticPr fontId="6" type="noConversion"/>
  </si>
  <si>
    <t>机关事业退休津贴</t>
    <phoneticPr fontId="6" type="noConversion"/>
  </si>
  <si>
    <r>
      <rPr>
        <sz val="11"/>
        <color indexed="8"/>
        <rFont val="宋体"/>
        <family val="3"/>
        <charset val="134"/>
      </rPr>
      <t>在编</t>
    </r>
    <r>
      <rPr>
        <sz val="11"/>
        <color theme="1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>人基本工资津贴</t>
    </r>
    <phoneticPr fontId="6" type="noConversion"/>
  </si>
  <si>
    <r>
      <t>2015年根据市级要求，计生事业费按上年度财政经常性收入递增比例递增，</t>
    </r>
    <r>
      <rPr>
        <sz val="6"/>
        <color indexed="8"/>
        <rFont val="宋体"/>
        <family val="3"/>
        <charset val="134"/>
      </rPr>
      <t>17.9</t>
    </r>
    <r>
      <rPr>
        <sz val="6"/>
        <color indexed="8"/>
        <rFont val="宋体"/>
        <family val="3"/>
        <charset val="134"/>
      </rPr>
      <t>*1.1</t>
    </r>
    <r>
      <rPr>
        <sz val="6"/>
        <color indexed="8"/>
        <rFont val="宋体"/>
        <family val="3"/>
        <charset val="134"/>
      </rPr>
      <t>%</t>
    </r>
    <r>
      <rPr>
        <sz val="6"/>
        <color indexed="8"/>
        <rFont val="宋体"/>
        <family val="3"/>
        <charset val="134"/>
      </rPr>
      <t>=</t>
    </r>
    <r>
      <rPr>
        <sz val="6"/>
        <color indexed="8"/>
        <rFont val="宋体"/>
        <family val="3"/>
        <charset val="134"/>
      </rPr>
      <t>19.7</t>
    </r>
    <phoneticPr fontId="15" type="noConversion"/>
  </si>
  <si>
    <t>司法装备及办案专项工作经费</t>
    <phoneticPr fontId="6" type="noConversion"/>
  </si>
  <si>
    <r>
      <t>按计生事业费8%安排经费</t>
    </r>
    <r>
      <rPr>
        <sz val="6"/>
        <color indexed="8"/>
        <rFont val="宋体"/>
        <family val="3"/>
        <charset val="134"/>
      </rPr>
      <t>19.7</t>
    </r>
    <r>
      <rPr>
        <sz val="6"/>
        <color indexed="8"/>
        <rFont val="宋体"/>
        <family val="3"/>
        <charset val="134"/>
      </rPr>
      <t>*0.08=</t>
    </r>
    <r>
      <rPr>
        <sz val="6"/>
        <color indexed="8"/>
        <rFont val="宋体"/>
        <family val="3"/>
        <charset val="134"/>
      </rPr>
      <t>1.58</t>
    </r>
    <r>
      <rPr>
        <sz val="6"/>
        <color indexed="8"/>
        <rFont val="宋体"/>
        <family val="3"/>
        <charset val="134"/>
      </rPr>
      <t>万元</t>
    </r>
    <phoneticPr fontId="15" type="noConversion"/>
  </si>
  <si>
    <t>回龙圩管理区2017年一般公共财政预算收支情况总表</t>
    <phoneticPr fontId="6" type="noConversion"/>
  </si>
  <si>
    <r>
      <rPr>
        <b/>
        <sz val="11"/>
        <color indexed="8"/>
        <rFont val="宋体"/>
        <family val="3"/>
        <charset val="134"/>
      </rPr>
      <t>回龙圩管理区</t>
    </r>
    <r>
      <rPr>
        <b/>
        <sz val="11"/>
        <color indexed="8"/>
        <rFont val="Tahoma"/>
        <family val="2"/>
      </rPr>
      <t>2017</t>
    </r>
    <r>
      <rPr>
        <b/>
        <sz val="11"/>
        <color indexed="8"/>
        <rFont val="宋体"/>
        <family val="3"/>
        <charset val="134"/>
      </rPr>
      <t>年分部门财税收入计划表</t>
    </r>
    <phoneticPr fontId="6" type="noConversion"/>
  </si>
  <si>
    <r>
      <t>201</t>
    </r>
    <r>
      <rPr>
        <b/>
        <sz val="10"/>
        <rFont val="宋体"/>
        <family val="3"/>
        <charset val="134"/>
      </rPr>
      <t>7</t>
    </r>
    <r>
      <rPr>
        <b/>
        <sz val="10"/>
        <rFont val="宋体"/>
        <family val="3"/>
        <charset val="134"/>
      </rPr>
      <t>年计划数</t>
    </r>
    <phoneticPr fontId="6" type="noConversion"/>
  </si>
  <si>
    <t>国税分局</t>
    <phoneticPr fontId="15" type="noConversion"/>
  </si>
  <si>
    <t>地税分局</t>
    <phoneticPr fontId="15" type="noConversion"/>
  </si>
  <si>
    <t>其他国有资产有偿使用收入</t>
    <phoneticPr fontId="15" type="noConversion"/>
  </si>
  <si>
    <t>罚没收入</t>
    <phoneticPr fontId="15" type="noConversion"/>
  </si>
  <si>
    <t>土地承包收入</t>
    <phoneticPr fontId="15" type="noConversion"/>
  </si>
  <si>
    <t>其他收入</t>
    <phoneticPr fontId="6" type="noConversion"/>
  </si>
  <si>
    <t>增值税</t>
    <phoneticPr fontId="15" type="noConversion"/>
  </si>
  <si>
    <t>各种地税</t>
    <phoneticPr fontId="15" type="noConversion"/>
  </si>
  <si>
    <t>烟叶税</t>
    <phoneticPr fontId="15" type="noConversion"/>
  </si>
  <si>
    <t>二十一、其他支出</t>
    <phoneticPr fontId="6" type="noConversion"/>
  </si>
  <si>
    <t>四、转贷收入</t>
    <phoneticPr fontId="6" type="noConversion"/>
  </si>
  <si>
    <t>五、新增债券收入</t>
    <phoneticPr fontId="6" type="noConversion"/>
  </si>
  <si>
    <t>其他税收及专项收入</t>
    <phoneticPr fontId="6" type="noConversion"/>
  </si>
  <si>
    <t>回龙圩管理区2017年管委公务费用预算表</t>
    <phoneticPr fontId="15" type="noConversion"/>
  </si>
  <si>
    <t>朱琨</t>
    <phoneticPr fontId="6" type="noConversion"/>
  </si>
  <si>
    <t>项目支出</t>
  </si>
  <si>
    <t>农业开发项目配套</t>
    <phoneticPr fontId="6" type="noConversion"/>
  </si>
  <si>
    <t>工作经费</t>
    <phoneticPr fontId="6" type="noConversion"/>
  </si>
  <si>
    <t>单位工会经费</t>
    <phoneticPr fontId="6" type="noConversion"/>
  </si>
  <si>
    <t>国安经费</t>
    <phoneticPr fontId="6" type="noConversion"/>
  </si>
  <si>
    <t>公安专项经费</t>
    <phoneticPr fontId="6" type="noConversion"/>
  </si>
  <si>
    <t>食安委专项经费</t>
    <phoneticPr fontId="6" type="noConversion"/>
  </si>
  <si>
    <t>活动经费</t>
    <phoneticPr fontId="15" type="noConversion"/>
  </si>
  <si>
    <t>农发银融资利息</t>
    <phoneticPr fontId="6" type="noConversion"/>
  </si>
  <si>
    <t>农场扶贫资金</t>
    <phoneticPr fontId="6" type="noConversion"/>
  </si>
  <si>
    <t>购皮卡车</t>
    <phoneticPr fontId="6" type="noConversion"/>
  </si>
  <si>
    <t>附表2</t>
    <phoneticPr fontId="6" type="noConversion"/>
  </si>
  <si>
    <t>单位：元</t>
    <phoneticPr fontId="6" type="noConversion"/>
  </si>
  <si>
    <t>基本情况</t>
    <phoneticPr fontId="15" type="noConversion"/>
  </si>
  <si>
    <t>村委（个）</t>
    <phoneticPr fontId="15" type="noConversion"/>
  </si>
  <si>
    <t>村委会人数</t>
    <phoneticPr fontId="15" type="noConversion"/>
  </si>
  <si>
    <t>人员支出</t>
    <phoneticPr fontId="15" type="noConversion"/>
  </si>
  <si>
    <t>全年合计</t>
    <phoneticPr fontId="15" type="noConversion"/>
  </si>
  <si>
    <t>支书</t>
    <phoneticPr fontId="15" type="noConversion"/>
  </si>
  <si>
    <t>主任</t>
    <phoneticPr fontId="15" type="noConversion"/>
  </si>
  <si>
    <t>副主任</t>
    <phoneticPr fontId="15" type="noConversion"/>
  </si>
  <si>
    <t>组长</t>
    <phoneticPr fontId="15" type="noConversion"/>
  </si>
  <si>
    <t>月应付村委工资</t>
    <phoneticPr fontId="15" type="noConversion"/>
  </si>
  <si>
    <t>全年村委会人员支出</t>
    <phoneticPr fontId="15" type="noConversion"/>
  </si>
  <si>
    <t>边界纠纷</t>
    <phoneticPr fontId="15" type="noConversion"/>
  </si>
  <si>
    <t>村级服务群众专项经费</t>
    <phoneticPr fontId="6" type="noConversion"/>
  </si>
  <si>
    <t>远程教育站点及操作</t>
    <phoneticPr fontId="6" type="noConversion"/>
  </si>
  <si>
    <t>小计</t>
    <phoneticPr fontId="6" type="noConversion"/>
  </si>
  <si>
    <t xml:space="preserve">   单位   村标准</t>
    <phoneticPr fontId="15" type="noConversion"/>
  </si>
  <si>
    <t>回龙镇村委会</t>
    <phoneticPr fontId="15" type="noConversion"/>
  </si>
  <si>
    <t>兴隆办事处</t>
    <phoneticPr fontId="15" type="noConversion"/>
  </si>
  <si>
    <t>马鹿头办事处</t>
    <phoneticPr fontId="15" type="noConversion"/>
  </si>
  <si>
    <t>李家塘办事处</t>
    <phoneticPr fontId="15" type="noConversion"/>
  </si>
  <si>
    <t>永济亭办事处</t>
    <phoneticPr fontId="15" type="noConversion"/>
  </si>
  <si>
    <t>神仙洞办事处</t>
    <phoneticPr fontId="15" type="noConversion"/>
  </si>
  <si>
    <t>八仙洞办事处</t>
    <phoneticPr fontId="15" type="noConversion"/>
  </si>
  <si>
    <t>合计</t>
    <phoneticPr fontId="15" type="noConversion"/>
  </si>
  <si>
    <t>社区标准：</t>
    <phoneticPr fontId="6" type="noConversion"/>
  </si>
  <si>
    <t>回龙镇居委会</t>
    <phoneticPr fontId="15" type="noConversion"/>
  </si>
  <si>
    <t>共计</t>
    <phoneticPr fontId="15" type="noConversion"/>
  </si>
  <si>
    <t>预备费</t>
    <phoneticPr fontId="6" type="noConversion"/>
  </si>
  <si>
    <t>公路建设资金</t>
    <phoneticPr fontId="6" type="noConversion"/>
  </si>
  <si>
    <t>本级</t>
    <phoneticPr fontId="6" type="noConversion"/>
  </si>
  <si>
    <t>基本支出</t>
    <phoneticPr fontId="6" type="noConversion"/>
  </si>
  <si>
    <t>项目支出</t>
    <phoneticPr fontId="6" type="noConversion"/>
  </si>
  <si>
    <t xml:space="preserve">其他支出 </t>
    <phoneticPr fontId="6" type="noConversion"/>
  </si>
  <si>
    <t>399其他支出</t>
    <phoneticPr fontId="6" type="noConversion"/>
  </si>
  <si>
    <r>
      <t>1050</t>
    </r>
    <r>
      <rPr>
        <sz val="8"/>
        <color indexed="8"/>
        <rFont val="宋体"/>
        <family val="3"/>
        <charset val="134"/>
      </rPr>
      <t>万</t>
    </r>
    <r>
      <rPr>
        <sz val="8"/>
        <color indexed="8"/>
        <rFont val="Tahoma"/>
        <family val="2"/>
      </rPr>
      <t>*8%</t>
    </r>
    <r>
      <rPr>
        <sz val="8"/>
        <color indexed="8"/>
        <rFont val="宋体"/>
        <family val="3"/>
        <charset val="134"/>
      </rPr>
      <t>计算</t>
    </r>
    <phoneticPr fontId="6" type="noConversion"/>
  </si>
  <si>
    <t>江永气象局维护经费</t>
    <phoneticPr fontId="6" type="noConversion"/>
  </si>
  <si>
    <r>
      <t>500</t>
    </r>
    <r>
      <rPr>
        <sz val="11"/>
        <color theme="1"/>
        <rFont val="宋体"/>
        <family val="3"/>
        <charset val="134"/>
      </rPr>
      <t>户</t>
    </r>
    <r>
      <rPr>
        <sz val="11"/>
        <color theme="1"/>
        <rFont val="Tahoma"/>
        <family val="2"/>
      </rPr>
      <t>*60</t>
    </r>
    <r>
      <rPr>
        <sz val="11"/>
        <color theme="1"/>
        <rFont val="宋体"/>
        <family val="3"/>
        <charset val="134"/>
      </rPr>
      <t>元</t>
    </r>
    <phoneticPr fontId="6" type="noConversion"/>
  </si>
  <si>
    <t>310其他资本性支出</t>
    <phoneticPr fontId="6" type="noConversion"/>
  </si>
  <si>
    <r>
      <t>3</t>
    </r>
    <r>
      <rPr>
        <b/>
        <sz val="8"/>
        <color indexed="8"/>
        <rFont val="宋体"/>
        <family val="3"/>
        <charset val="134"/>
      </rPr>
      <t>09基本建设支出</t>
    </r>
    <phoneticPr fontId="6" type="noConversion"/>
  </si>
  <si>
    <t>上年结余</t>
    <phoneticPr fontId="6" type="noConversion"/>
  </si>
  <si>
    <t>从财政借款</t>
    <phoneticPr fontId="6" type="noConversion"/>
  </si>
  <si>
    <t>合计</t>
    <phoneticPr fontId="6" type="noConversion"/>
  </si>
  <si>
    <t>小计</t>
    <phoneticPr fontId="6" type="noConversion"/>
  </si>
  <si>
    <t>301工资福利支出</t>
    <phoneticPr fontId="15" type="noConversion"/>
  </si>
  <si>
    <t>302商品和服务</t>
    <phoneticPr fontId="15" type="noConversion"/>
  </si>
  <si>
    <t>303对个人和家庭的补助支出</t>
    <phoneticPr fontId="15" type="noConversion"/>
  </si>
  <si>
    <t>基本支出</t>
    <phoneticPr fontId="6" type="noConversion"/>
  </si>
  <si>
    <t>399其他支出</t>
    <phoneticPr fontId="6" type="noConversion"/>
  </si>
  <si>
    <r>
      <t>3</t>
    </r>
    <r>
      <rPr>
        <b/>
        <sz val="8"/>
        <color indexed="8"/>
        <rFont val="宋体"/>
        <family val="3"/>
        <charset val="134"/>
      </rPr>
      <t>09基本建设支出</t>
    </r>
    <phoneticPr fontId="15" type="noConversion"/>
  </si>
  <si>
    <t>310其他资本性支出</t>
    <phoneticPr fontId="15" type="noConversion"/>
  </si>
  <si>
    <t>399其他支出</t>
    <phoneticPr fontId="15" type="noConversion"/>
  </si>
  <si>
    <t>村级体育及机房改造</t>
    <phoneticPr fontId="6" type="noConversion"/>
  </si>
  <si>
    <t>体育设施建设</t>
    <phoneticPr fontId="6" type="noConversion"/>
  </si>
  <si>
    <t>村级文化区财政配套</t>
    <phoneticPr fontId="6" type="noConversion"/>
  </si>
  <si>
    <t>社发局</t>
    <phoneticPr fontId="6" type="noConversion"/>
  </si>
  <si>
    <t>重金属综合治理</t>
    <phoneticPr fontId="6" type="noConversion"/>
  </si>
  <si>
    <t>污水处理厂及网管设施工程</t>
    <phoneticPr fontId="6" type="noConversion"/>
  </si>
  <si>
    <t>财政拨款</t>
    <phoneticPr fontId="6" type="noConversion"/>
  </si>
  <si>
    <t>社发局</t>
    <phoneticPr fontId="6" type="noConversion"/>
  </si>
  <si>
    <t>一事一议资金支出</t>
    <phoneticPr fontId="6" type="noConversion"/>
  </si>
  <si>
    <t>示范推广与建设</t>
    <phoneticPr fontId="6" type="noConversion"/>
  </si>
  <si>
    <t>品种改良及宣传、预测预报</t>
    <phoneticPr fontId="6" type="noConversion"/>
  </si>
  <si>
    <t>保障性安居工程</t>
    <phoneticPr fontId="6" type="noConversion"/>
  </si>
  <si>
    <t>特色产业园建设</t>
    <phoneticPr fontId="6" type="noConversion"/>
  </si>
  <si>
    <t>专项指标</t>
    <phoneticPr fontId="6" type="noConversion"/>
  </si>
  <si>
    <t>冷链物流产业园</t>
    <phoneticPr fontId="6" type="noConversion"/>
  </si>
  <si>
    <t>农场扶贫资金</t>
    <phoneticPr fontId="6" type="noConversion"/>
  </si>
  <si>
    <t>村委换届经费</t>
    <phoneticPr fontId="6" type="noConversion"/>
  </si>
  <si>
    <t>执行款返回</t>
    <phoneticPr fontId="6" type="noConversion"/>
  </si>
  <si>
    <t>产业发展基金</t>
    <phoneticPr fontId="6" type="noConversion"/>
  </si>
  <si>
    <t>普法经费</t>
    <phoneticPr fontId="6" type="noConversion"/>
  </si>
  <si>
    <t>水源检测经费</t>
    <phoneticPr fontId="6" type="noConversion"/>
  </si>
  <si>
    <t>旱季抽水补贴</t>
    <phoneticPr fontId="6" type="noConversion"/>
  </si>
  <si>
    <t>区志编篡经费</t>
    <phoneticPr fontId="6" type="noConversion"/>
  </si>
  <si>
    <t>本级</t>
    <phoneticPr fontId="6" type="noConversion"/>
  </si>
  <si>
    <t>民委</t>
    <phoneticPr fontId="6" type="noConversion"/>
  </si>
  <si>
    <t>公务交通补贴</t>
    <phoneticPr fontId="6" type="noConversion"/>
  </si>
  <si>
    <t>伙食补助</t>
    <phoneticPr fontId="6" type="noConversion"/>
  </si>
  <si>
    <r>
      <t>3</t>
    </r>
    <r>
      <rPr>
        <b/>
        <sz val="8"/>
        <color indexed="8"/>
        <rFont val="宋体"/>
        <family val="3"/>
        <charset val="134"/>
      </rPr>
      <t>04对企事业的补贴</t>
    </r>
    <phoneticPr fontId="6" type="noConversion"/>
  </si>
  <si>
    <t>307债务利息支出</t>
    <phoneticPr fontId="6" type="noConversion"/>
  </si>
  <si>
    <t>308债务还本支出</t>
    <phoneticPr fontId="6" type="noConversion"/>
  </si>
  <si>
    <t>债务利息支出</t>
    <phoneticPr fontId="6" type="noConversion"/>
  </si>
  <si>
    <t>债务还本支出</t>
    <phoneticPr fontId="6" type="noConversion"/>
  </si>
  <si>
    <r>
      <t>3</t>
    </r>
    <r>
      <rPr>
        <b/>
        <sz val="8"/>
        <color indexed="8"/>
        <rFont val="宋体"/>
        <family val="3"/>
        <charset val="134"/>
      </rPr>
      <t>99</t>
    </r>
    <r>
      <rPr>
        <b/>
        <sz val="8"/>
        <color indexed="8"/>
        <rFont val="宋体"/>
        <family val="3"/>
        <charset val="134"/>
      </rPr>
      <t>其他支出</t>
    </r>
    <phoneticPr fontId="15" type="noConversion"/>
  </si>
  <si>
    <t>1.5个月奖励资金</t>
    <phoneticPr fontId="6" type="noConversion"/>
  </si>
  <si>
    <t>融资专项经费</t>
    <phoneticPr fontId="6" type="noConversion"/>
  </si>
  <si>
    <t>调入预算稳定调节基金</t>
    <phoneticPr fontId="6" type="noConversion"/>
  </si>
  <si>
    <t xml:space="preserve"> 革命老区及民族和边境地区转移支付收入</t>
    <phoneticPr fontId="6" type="noConversion"/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</si>
  <si>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</si>
  <si>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</si>
  <si>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</si>
  <si>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</si>
  <si>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</si>
  <si>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</si>
  <si>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单位：万元</t>
    <phoneticPr fontId="6" type="noConversion"/>
  </si>
  <si>
    <t>2016年决算数</t>
    <phoneticPr fontId="6" type="noConversion"/>
  </si>
  <si>
    <t>2017年预算数</t>
    <phoneticPr fontId="6" type="noConversion"/>
  </si>
  <si>
    <t>其中专项指标</t>
    <phoneticPr fontId="6" type="noConversion"/>
  </si>
  <si>
    <t>城乡居民养财政老配套</t>
    <phoneticPr fontId="6" type="noConversion"/>
  </si>
  <si>
    <t>城乡低保配套</t>
    <phoneticPr fontId="6" type="noConversion"/>
  </si>
  <si>
    <t>“为民办实事”纳入绩效考核的配套</t>
    <phoneticPr fontId="15" type="noConversion"/>
  </si>
  <si>
    <t>农业开发项目</t>
    <phoneticPr fontId="6" type="noConversion"/>
  </si>
  <si>
    <t>临工工资</t>
    <phoneticPr fontId="6" type="noConversion"/>
  </si>
  <si>
    <t>伙食补助</t>
    <phoneticPr fontId="6" type="noConversion"/>
  </si>
  <si>
    <r>
      <t>2016</t>
    </r>
    <r>
      <rPr>
        <sz val="11"/>
        <color theme="1"/>
        <rFont val="宋体"/>
        <family val="3"/>
        <charset val="134"/>
      </rPr>
      <t>年专项指标拨款支出：</t>
    </r>
    <r>
      <rPr>
        <sz val="11"/>
        <color theme="1"/>
        <rFont val="Tahoma"/>
        <family val="2"/>
      </rPr>
      <t>11391</t>
    </r>
    <r>
      <rPr>
        <sz val="11"/>
        <color theme="1"/>
        <rFont val="宋体"/>
        <family val="3"/>
        <charset val="134"/>
      </rPr>
      <t>万，其中一般转移支付</t>
    </r>
    <r>
      <rPr>
        <sz val="11"/>
        <color theme="1"/>
        <rFont val="Tahoma"/>
        <family val="2"/>
      </rPr>
      <t>3606</t>
    </r>
    <r>
      <rPr>
        <sz val="11"/>
        <color theme="1"/>
        <rFont val="宋体"/>
        <family val="3"/>
        <charset val="134"/>
      </rPr>
      <t>万。</t>
    </r>
    <r>
      <rPr>
        <sz val="11"/>
        <color theme="1"/>
        <rFont val="Tahoma"/>
        <family val="2"/>
      </rPr>
      <t>2016</t>
    </r>
    <r>
      <rPr>
        <sz val="11"/>
        <color theme="1"/>
        <rFont val="宋体"/>
        <family val="3"/>
        <charset val="134"/>
      </rPr>
      <t>年一般转移支付中平衡本级预算收入</t>
    </r>
    <r>
      <rPr>
        <sz val="11"/>
        <color theme="1"/>
        <rFont val="Tahoma"/>
        <family val="2"/>
      </rPr>
      <t>4542</t>
    </r>
    <r>
      <rPr>
        <sz val="11"/>
        <color theme="1"/>
        <rFont val="宋体"/>
        <family val="3"/>
        <charset val="134"/>
      </rPr>
      <t>万。</t>
    </r>
    <r>
      <rPr>
        <sz val="11"/>
        <color theme="1"/>
        <rFont val="Tahoma"/>
        <family val="2"/>
      </rPr>
      <t>2017</t>
    </r>
    <r>
      <rPr>
        <sz val="11"/>
        <color theme="1"/>
        <rFont val="宋体"/>
        <family val="3"/>
        <charset val="134"/>
      </rPr>
      <t>年预算安排本级收入</t>
    </r>
    <r>
      <rPr>
        <sz val="11"/>
        <color theme="1"/>
        <rFont val="Tahoma"/>
        <family val="2"/>
      </rPr>
      <t>4569</t>
    </r>
    <r>
      <rPr>
        <sz val="11"/>
        <color theme="1"/>
        <rFont val="宋体"/>
        <family val="3"/>
        <charset val="134"/>
      </rPr>
      <t>万，一般转移支付收入</t>
    </r>
    <r>
      <rPr>
        <sz val="11"/>
        <color theme="1"/>
        <rFont val="Tahoma"/>
        <family val="2"/>
      </rPr>
      <t>4542</t>
    </r>
    <r>
      <rPr>
        <sz val="11"/>
        <color theme="1"/>
        <rFont val="宋体"/>
        <family val="3"/>
        <charset val="134"/>
      </rPr>
      <t>万，调入资金</t>
    </r>
    <r>
      <rPr>
        <sz val="11"/>
        <color theme="1"/>
        <rFont val="Tahoma"/>
        <family val="2"/>
      </rPr>
      <t>832</t>
    </r>
    <r>
      <rPr>
        <sz val="11"/>
        <color theme="1"/>
        <rFont val="宋体"/>
        <family val="3"/>
        <charset val="134"/>
      </rPr>
      <t>万，合计</t>
    </r>
    <r>
      <rPr>
        <sz val="11"/>
        <color theme="1"/>
        <rFont val="Tahoma"/>
        <family val="2"/>
      </rPr>
      <t>9943</t>
    </r>
    <r>
      <rPr>
        <sz val="11"/>
        <color theme="1"/>
        <rFont val="宋体"/>
        <family val="3"/>
        <charset val="134"/>
      </rPr>
      <t>万</t>
    </r>
    <phoneticPr fontId="6" type="noConversion"/>
  </si>
  <si>
    <t>基本办公经费</t>
    <phoneticPr fontId="6" type="noConversion"/>
  </si>
  <si>
    <t>派出所</t>
    <phoneticPr fontId="6" type="noConversion"/>
  </si>
  <si>
    <t>本级支出</t>
    <phoneticPr fontId="6" type="noConversion"/>
  </si>
  <si>
    <t>上级补助支出</t>
    <phoneticPr fontId="6" type="noConversion"/>
  </si>
  <si>
    <t>本级</t>
    <phoneticPr fontId="6" type="noConversion"/>
  </si>
  <si>
    <t>本级</t>
    <phoneticPr fontId="6" type="noConversion"/>
  </si>
  <si>
    <t>专项指标</t>
    <phoneticPr fontId="6" type="noConversion"/>
  </si>
  <si>
    <t>本级汇总</t>
    <phoneticPr fontId="6" type="noConversion"/>
  </si>
  <si>
    <t>专项指标汇总</t>
    <phoneticPr fontId="6" type="noConversion"/>
  </si>
  <si>
    <t>财政投资评审计量软件</t>
    <phoneticPr fontId="15" type="noConversion"/>
  </si>
  <si>
    <t>烤烟生产奖励经费</t>
    <phoneticPr fontId="6" type="noConversion"/>
  </si>
  <si>
    <t>各种考核性奖励资金</t>
    <phoneticPr fontId="15" type="noConversion"/>
  </si>
  <si>
    <t>扶贫公司</t>
    <phoneticPr fontId="6" type="noConversion"/>
  </si>
  <si>
    <t>扶贫公司工作经费</t>
    <phoneticPr fontId="6" type="noConversion"/>
  </si>
  <si>
    <t>扶贫贷款利息</t>
    <phoneticPr fontId="6" type="noConversion"/>
  </si>
  <si>
    <t>农业开发公司工作经费</t>
    <phoneticPr fontId="6" type="noConversion"/>
  </si>
  <si>
    <t>代码</t>
  </si>
  <si>
    <t>科目</t>
  </si>
  <si>
    <t>一般公共服务支出</t>
  </si>
  <si>
    <t>人大事务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</si>
  <si>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</si>
  <si>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</si>
  <si>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</si>
  <si>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</si>
  <si>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</si>
  <si>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</si>
  <si>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</si>
  <si>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</si>
  <si>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</si>
  <si>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</si>
  <si>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</si>
  <si>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</si>
  <si>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</si>
  <si>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</si>
  <si>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</si>
  <si>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政府办公厅（室）及相关机构事务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</si>
  <si>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</si>
  <si>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</si>
  <si>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</si>
  <si>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</si>
  <si>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</si>
  <si>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</si>
  <si>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</si>
  <si>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</si>
  <si>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</si>
  <si>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</si>
  <si>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</si>
  <si>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</si>
  <si>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</si>
  <si>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应对气候变化管理事务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</si>
  <si>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</si>
  <si>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</si>
  <si>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</si>
  <si>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</si>
  <si>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</si>
  <si>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</si>
  <si>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</si>
  <si>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</si>
  <si>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</si>
  <si>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</si>
  <si>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</si>
  <si>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</si>
  <si>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</si>
  <si>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</si>
  <si>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</si>
  <si>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税收事务</t>
  </si>
  <si>
    <t>税务办案</t>
  </si>
  <si>
    <t>税务登记证及发票管理</t>
  </si>
  <si>
    <t>代扣代收代征税款手续费</t>
  </si>
  <si>
    <t>税务宣传</t>
  </si>
  <si>
    <t>协税护税</t>
  </si>
  <si>
    <t>其他税收事务支出</t>
  </si>
  <si>
    <t>审计事务</t>
  </si>
  <si>
    <t>审计业务</t>
  </si>
  <si>
    <t>审计管理</t>
  </si>
  <si>
    <t>其他审计事务支出</t>
  </si>
  <si>
    <t>海关事务</t>
  </si>
  <si>
    <t>收费业务</t>
  </si>
  <si>
    <t>缉私办案</t>
  </si>
  <si>
    <t>口岸电子执法系统建设与维护</t>
  </si>
  <si>
    <t>其他海关事务支出</t>
  </si>
  <si>
    <t>人力资源事务</t>
  </si>
  <si>
    <t>政府特殊津贴</t>
  </si>
  <si>
    <t>资助留学回国人员</t>
  </si>
  <si>
    <t>军队转业干部安置</t>
  </si>
  <si>
    <t>博士后日常经费</t>
  </si>
  <si>
    <t>引进人才费用</t>
  </si>
  <si>
    <t>公务员考核</t>
  </si>
  <si>
    <t>公务员履职能力提升</t>
  </si>
  <si>
    <t>公务员招考</t>
  </si>
  <si>
    <t>公务员综合管理</t>
  </si>
  <si>
    <t>其他人事事务支出</t>
  </si>
  <si>
    <t>纪检监察事务</t>
  </si>
  <si>
    <t>大案要案查处</t>
  </si>
  <si>
    <t>派驻派出机构</t>
  </si>
  <si>
    <t>中央巡视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</si>
  <si>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</si>
  <si>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</si>
  <si>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</si>
  <si>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</si>
  <si>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</si>
  <si>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</si>
  <si>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</si>
  <si>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</si>
  <si>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知识产权事务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</si>
  <si>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</si>
  <si>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</si>
  <si>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</si>
  <si>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</si>
  <si>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</si>
  <si>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</si>
  <si>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其他知识产权事务支出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</si>
  <si>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</si>
  <si>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</si>
  <si>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</si>
  <si>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</si>
  <si>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</si>
  <si>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</si>
  <si>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</si>
  <si>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</si>
  <si>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</si>
  <si>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</si>
  <si>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</si>
  <si>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</si>
  <si>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</si>
  <si>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</si>
  <si>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</si>
  <si>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</si>
  <si>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宗教事务</t>
  </si>
  <si>
    <t>宗教工作专项</t>
  </si>
  <si>
    <t>其他宗教事务支出</t>
  </si>
  <si>
    <t>港澳台侨事务</t>
  </si>
  <si>
    <t>港澳事务</t>
  </si>
  <si>
    <t>台湾事务</t>
  </si>
  <si>
    <t>华侨事务</t>
  </si>
  <si>
    <t>其他港澳台侨事务支出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</si>
  <si>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</si>
  <si>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</si>
  <si>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</si>
  <si>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</si>
  <si>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</si>
  <si>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</si>
  <si>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厂务公开</t>
  </si>
  <si>
    <t>工会疗养休养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</si>
  <si>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</si>
  <si>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</si>
  <si>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</si>
  <si>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</si>
  <si>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</si>
  <si>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</si>
  <si>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</si>
  <si>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</si>
  <si>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</si>
  <si>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其他统战事务支出</t>
  </si>
  <si>
    <t>对外联络事务</t>
  </si>
  <si>
    <t>其他对外联络事务支出</t>
  </si>
  <si>
    <t>其他共产党事务支出</t>
  </si>
  <si>
    <t>其他一般公共服务支出</t>
  </si>
  <si>
    <t>国家赔偿费用支出</t>
  </si>
  <si>
    <t>外交支出</t>
  </si>
  <si>
    <t>外交管理事务</t>
  </si>
  <si>
    <t>其他外交管理事务支出</t>
  </si>
  <si>
    <t>驻外机构</t>
  </si>
  <si>
    <t>驻外使领馆（团、处）</t>
  </si>
  <si>
    <t>其他驻外机构支出</t>
  </si>
  <si>
    <t>对外援助</t>
  </si>
  <si>
    <t>对外成套项目援助</t>
  </si>
  <si>
    <t>对外一般物资援助</t>
  </si>
  <si>
    <t>对外科技合作援助</t>
  </si>
  <si>
    <t>对外优惠贷款援助及贴息</t>
  </si>
  <si>
    <t>对外医疗援助</t>
  </si>
  <si>
    <t>其他对外援助支出</t>
  </si>
  <si>
    <t>国际组织</t>
  </si>
  <si>
    <t>国际组织会费</t>
  </si>
  <si>
    <t>国际组织捐赠</t>
  </si>
  <si>
    <t>维和摊款</t>
  </si>
  <si>
    <t>国际组织股金及基金</t>
  </si>
  <si>
    <t>其他国际组织支出</t>
  </si>
  <si>
    <t>对外合作与交流</t>
  </si>
  <si>
    <t>在华国际会议</t>
  </si>
  <si>
    <t>国际交流活动</t>
  </si>
  <si>
    <t>其他对外合作与交流支出</t>
  </si>
  <si>
    <t>对外宣传</t>
  </si>
  <si>
    <t>边界勘界联检</t>
  </si>
  <si>
    <t>边界勘界</t>
  </si>
  <si>
    <t>边界联检</t>
  </si>
  <si>
    <t>边界界桩维护</t>
  </si>
  <si>
    <t>其他外交支出</t>
  </si>
  <si>
    <t>国防支出</t>
  </si>
  <si>
    <t>现役部队</t>
  </si>
  <si>
    <t>国防科研事业</t>
  </si>
  <si>
    <t>专项工程</t>
  </si>
  <si>
    <t>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</si>
  <si>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</si>
  <si>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</si>
  <si>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</si>
  <si>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</si>
  <si>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</si>
  <si>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</si>
  <si>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</si>
  <si>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</si>
  <si>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>其他国防支出</t>
  </si>
  <si>
    <t>公共安全支出</t>
  </si>
  <si>
    <t>武装警察</t>
  </si>
  <si>
    <t>内卫</t>
  </si>
  <si>
    <t>边防</t>
  </si>
  <si>
    <t>消防</t>
  </si>
  <si>
    <t>警卫</t>
  </si>
  <si>
    <t>黄金</t>
  </si>
  <si>
    <t>森林</t>
  </si>
  <si>
    <t>水电</t>
  </si>
  <si>
    <t>交通</t>
  </si>
  <si>
    <t>海警</t>
  </si>
  <si>
    <t>其他武装警察支出</t>
  </si>
  <si>
    <t>公安</t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</si>
  <si>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</si>
  <si>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</si>
  <si>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</si>
  <si>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</si>
  <si>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</si>
  <si>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</si>
  <si>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</si>
  <si>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</si>
  <si>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</si>
  <si>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</si>
  <si>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</si>
  <si>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>居民身份证管理</t>
  </si>
  <si>
    <t>网络运行及维护</t>
  </si>
  <si>
    <t>拘押收教场所管理</t>
  </si>
  <si>
    <t>警犬繁育及训养</t>
  </si>
  <si>
    <t>其他公安支出</t>
  </si>
  <si>
    <t>国家安全</t>
  </si>
  <si>
    <t>安全业务</t>
  </si>
  <si>
    <t>其他国家安全支出</t>
  </si>
  <si>
    <t>检察</t>
  </si>
  <si>
    <t>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</si>
  <si>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</si>
  <si>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</si>
  <si>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</si>
  <si>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</si>
  <si>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</si>
  <si>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</si>
  <si>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>法院</t>
  </si>
  <si>
    <t>案件审判</t>
  </si>
  <si>
    <t>案件执行</t>
  </si>
  <si>
    <t>“两庭”建设</t>
  </si>
  <si>
    <t>其他法院支出</t>
  </si>
  <si>
    <t>司法</t>
  </si>
  <si>
    <t>基层司法业务</t>
  </si>
  <si>
    <t>普法宣传</t>
  </si>
  <si>
    <t>律师公证管理</t>
  </si>
  <si>
    <t>法律援助</t>
  </si>
  <si>
    <t>司法统一考试</t>
  </si>
  <si>
    <t>仲裁</t>
  </si>
  <si>
    <t>其他司法支出</t>
  </si>
  <si>
    <t>监狱</t>
  </si>
  <si>
    <t>犯人生活</t>
  </si>
  <si>
    <t>犯人改造</t>
  </si>
  <si>
    <t>狱政设施建设</t>
  </si>
  <si>
    <t>其他监狱支出</t>
  </si>
  <si>
    <t>强制隔离戒毒</t>
  </si>
  <si>
    <t>强制隔离戒毒人员生活</t>
  </si>
  <si>
    <t>强制隔离戒毒人员教育</t>
  </si>
  <si>
    <t>所政设施建设</t>
  </si>
  <si>
    <t>其他强制隔离戒毒支出</t>
  </si>
  <si>
    <t>国家保密</t>
  </si>
  <si>
    <t>保密技术</t>
  </si>
  <si>
    <t>保密管理</t>
  </si>
  <si>
    <t>其他国家保密支出</t>
  </si>
  <si>
    <t>缉私警察</t>
  </si>
  <si>
    <t>专项缉私活动支出</t>
  </si>
  <si>
    <t>缉私情报</t>
  </si>
  <si>
    <t>禁毒及缉毒</t>
  </si>
  <si>
    <t>其他缉私警察支出</t>
  </si>
  <si>
    <t>其他公共安全支出</t>
  </si>
  <si>
    <t>其他消防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</si>
  <si>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</si>
  <si>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</si>
  <si>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</si>
  <si>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</si>
  <si>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</si>
  <si>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</si>
  <si>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</si>
  <si>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</si>
  <si>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</si>
  <si>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</si>
  <si>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</si>
  <si>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</si>
  <si>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职业教育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</si>
  <si>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</si>
  <si>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</si>
  <si>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</si>
  <si>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</si>
  <si>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</si>
  <si>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</si>
  <si>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成人教育</t>
  </si>
  <si>
    <t>成人初等教育</t>
  </si>
  <si>
    <t>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</si>
  <si>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</si>
  <si>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</si>
  <si>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</si>
  <si>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</si>
  <si>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</si>
  <si>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</si>
  <si>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</si>
  <si>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留学教育</t>
  </si>
  <si>
    <t>出国留学教育</t>
  </si>
  <si>
    <t>来华留学教育</t>
  </si>
  <si>
    <t>其他留学教育支出</t>
  </si>
  <si>
    <t>特殊教育</t>
  </si>
  <si>
    <t>特殊学校教育</t>
  </si>
  <si>
    <t>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</si>
  <si>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</si>
  <si>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</si>
  <si>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</si>
  <si>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</si>
  <si>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</si>
  <si>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</si>
  <si>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>其他进修及培训</t>
  </si>
  <si>
    <t>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</si>
  <si>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</si>
  <si>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</si>
  <si>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</si>
  <si>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</si>
  <si>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</si>
  <si>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</si>
  <si>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地方教育附加安排的支出</t>
  </si>
  <si>
    <t>其他地方教育附加安排的支出</t>
  </si>
  <si>
    <t>国有资本经营预算支出</t>
  </si>
  <si>
    <t>国有经济结构调整支出</t>
  </si>
  <si>
    <t>公益性设施投资补助支出</t>
  </si>
  <si>
    <t>战略性产业发展支出</t>
  </si>
  <si>
    <t>生态环境保护支出</t>
  </si>
  <si>
    <t>支持科技进步支出</t>
  </si>
  <si>
    <t>保障国家经济安全支出</t>
  </si>
  <si>
    <t>对外投资合作支出</t>
  </si>
  <si>
    <t>改革成本支出</t>
  </si>
  <si>
    <t>其他国有资本经营预算支出</t>
  </si>
  <si>
    <t>其他教育支出</t>
  </si>
  <si>
    <t>科学技术支出</t>
  </si>
  <si>
    <t>科学技术管理事务</t>
  </si>
  <si>
    <t>其他科学技术管理事务支出</t>
  </si>
  <si>
    <t>基础研究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</si>
  <si>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</si>
  <si>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</si>
  <si>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</si>
  <si>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</si>
  <si>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</si>
  <si>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</si>
  <si>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</si>
  <si>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</si>
  <si>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应用研究</t>
  </si>
  <si>
    <t>社会公益研究</t>
  </si>
  <si>
    <t>高技术研究</t>
  </si>
  <si>
    <t>专项科研试制</t>
  </si>
  <si>
    <t>其他应用研究支出</t>
  </si>
  <si>
    <t>技术研究与开发</t>
  </si>
  <si>
    <t>应用技术研究与开发</t>
  </si>
  <si>
    <t>产业技术研究与开发</t>
  </si>
  <si>
    <t>科技成果转化与扩散</t>
  </si>
  <si>
    <t>其他技术研究与开发支出</t>
  </si>
  <si>
    <t>科技条件与服务</t>
  </si>
  <si>
    <t>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</si>
  <si>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</si>
  <si>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</si>
  <si>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</si>
  <si>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</si>
  <si>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</si>
  <si>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</si>
  <si>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>其他社会科学支出</t>
  </si>
  <si>
    <t>科学技术普及</t>
  </si>
  <si>
    <t>科普活动</t>
  </si>
  <si>
    <t>青少年科技活动</t>
  </si>
  <si>
    <t>学术交流活动</t>
  </si>
  <si>
    <t>科技馆站</t>
  </si>
  <si>
    <t>其他科学技术普及支出</t>
  </si>
  <si>
    <t>科技交流与合作</t>
  </si>
  <si>
    <t>国际交流与合作</t>
  </si>
  <si>
    <t>重大科技合作项目</t>
  </si>
  <si>
    <t>其他科技交流与合作支出</t>
  </si>
  <si>
    <t>科技重大专项</t>
  </si>
  <si>
    <t>核电站乏燃料处理处置基金支出</t>
  </si>
  <si>
    <t>乏燃料运输</t>
  </si>
  <si>
    <t>乏燃料离堆贮存</t>
  </si>
  <si>
    <t>乏燃料后处理</t>
  </si>
  <si>
    <t>高放废物的处理处置</t>
  </si>
  <si>
    <t>乏燃料后处理厂的建设、运行、改造和退役</t>
  </si>
  <si>
    <t>其他乏燃料处理处置基金支出</t>
  </si>
  <si>
    <t>其他科学技术支出</t>
  </si>
  <si>
    <t>科技奖励</t>
  </si>
  <si>
    <t>核应急</t>
  </si>
  <si>
    <t>转制科研机构</t>
  </si>
  <si>
    <t>文化体育与传媒支出</t>
  </si>
  <si>
    <t>文化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</si>
  <si>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</si>
  <si>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</si>
  <si>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</si>
  <si>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</si>
  <si>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</si>
  <si>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</si>
  <si>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文化交流与合作</t>
  </si>
  <si>
    <t>文化创作与保护</t>
  </si>
  <si>
    <t>文化市场管理</t>
  </si>
  <si>
    <t>其他文化支出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</si>
  <si>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</si>
  <si>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</si>
  <si>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</si>
  <si>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</si>
  <si>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</si>
  <si>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</si>
  <si>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</si>
  <si>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</si>
  <si>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</si>
  <si>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</si>
  <si>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</si>
  <si>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</si>
  <si>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</si>
  <si>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广播影视</t>
  </si>
  <si>
    <t>广播</t>
  </si>
  <si>
    <t>电视</t>
  </si>
  <si>
    <t>电影</t>
  </si>
  <si>
    <t>其他广播影视支出</t>
  </si>
  <si>
    <t>新闻出版</t>
  </si>
  <si>
    <t>新闻通讯</t>
  </si>
  <si>
    <t>出版发行</t>
  </si>
  <si>
    <t>版权管理</t>
  </si>
  <si>
    <t>出版市场管理</t>
  </si>
  <si>
    <t>其他新闻出版支出</t>
  </si>
  <si>
    <t>文化事业建设费安排的支出</t>
  </si>
  <si>
    <t>精神文明建设</t>
  </si>
  <si>
    <t>人才培训教学</t>
  </si>
  <si>
    <t>文化创作</t>
  </si>
  <si>
    <t>文化事业单位补助</t>
  </si>
  <si>
    <t>爱国主义教育基地</t>
  </si>
  <si>
    <t>其他文化事业建设费安排的支出</t>
  </si>
  <si>
    <t>国家电影事业发展专项资金支出</t>
  </si>
  <si>
    <t>资助国产影片放映</t>
  </si>
  <si>
    <t>资助城市影院</t>
  </si>
  <si>
    <t>资助少数民族电影译制</t>
  </si>
  <si>
    <t>其他国家电影事业发展专项资金支出</t>
  </si>
  <si>
    <t>其他文化体育与传媒支出</t>
  </si>
  <si>
    <t>宣传文化发展专项支出</t>
  </si>
  <si>
    <t>文化产业发展专项支出</t>
  </si>
  <si>
    <t>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</si>
  <si>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</si>
  <si>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</si>
  <si>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</si>
  <si>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</si>
  <si>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</si>
  <si>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</si>
  <si>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</si>
  <si>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</si>
  <si>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</si>
  <si>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民政管理事务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</si>
  <si>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</si>
  <si>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</si>
  <si>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</si>
  <si>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</si>
  <si>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</si>
  <si>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</si>
  <si>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>其他民政管理事务支出</t>
  </si>
  <si>
    <t>财政对社会保险基金的补助</t>
  </si>
  <si>
    <t>补充全国社会保障基金</t>
  </si>
  <si>
    <t>用公共财政预算补充基金</t>
  </si>
  <si>
    <t>国有资本经营预算补充社保基金支出</t>
  </si>
  <si>
    <t>用其他财政资金补充基金</t>
  </si>
  <si>
    <t>行政事业单位离退休</t>
  </si>
  <si>
    <t>归口管理的行政单位离退休</t>
  </si>
  <si>
    <t>事业单位离退休</t>
  </si>
  <si>
    <t>离退休人员管理机构</t>
  </si>
  <si>
    <t>未归口管理的行政单位离退休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</si>
  <si>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</si>
  <si>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</si>
  <si>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</si>
  <si>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</si>
  <si>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企业改革补助</t>
  </si>
  <si>
    <t>企业关闭破产补助</t>
  </si>
  <si>
    <t>厂办大集体改革补助</t>
  </si>
  <si>
    <t>其他企业改革发展补助</t>
  </si>
  <si>
    <t>就业补助</t>
  </si>
  <si>
    <t>扶持公共就业服务</t>
  </si>
  <si>
    <t>职业培训补贴</t>
  </si>
  <si>
    <t>职业介绍补贴</t>
  </si>
  <si>
    <t>社会保险补贴</t>
  </si>
  <si>
    <t>公益性岗位补贴</t>
  </si>
  <si>
    <t>小额担保贷款贴息</t>
  </si>
  <si>
    <t>补充小额贷款担保基金</t>
  </si>
  <si>
    <t>职业技能鉴定补贴</t>
  </si>
  <si>
    <t>特定就业政策支出</t>
  </si>
  <si>
    <t>就业见习补贴</t>
  </si>
  <si>
    <t>高技能人才培养补助</t>
  </si>
  <si>
    <t>求职创业补贴</t>
  </si>
  <si>
    <t>其他就业补助支出</t>
  </si>
  <si>
    <t>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</si>
  <si>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</si>
  <si>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</si>
  <si>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</si>
  <si>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</si>
  <si>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</si>
  <si>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</si>
  <si>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</si>
  <si>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</si>
  <si>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</si>
  <si>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</si>
  <si>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</si>
  <si>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</si>
  <si>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</si>
  <si>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社会福利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</si>
  <si>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</si>
  <si>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</si>
  <si>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</si>
  <si>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</si>
  <si>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</si>
  <si>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</si>
  <si>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残疾人事业</t>
  </si>
  <si>
    <t>残疾人康复</t>
  </si>
  <si>
    <t>残疾人就业和扶贫</t>
  </si>
  <si>
    <t>残疾人体育</t>
  </si>
  <si>
    <t>其他残疾人事业支出</t>
  </si>
  <si>
    <t>自然灾害生活救助</t>
  </si>
  <si>
    <t>中央自然灾害生活补助</t>
  </si>
  <si>
    <t>地方自然灾害生活补助</t>
  </si>
  <si>
    <t>自然灾害灾后重建补助</t>
  </si>
  <si>
    <t>其他自然灾害生活救助支出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</si>
  <si>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</si>
  <si>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</si>
  <si>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</si>
  <si>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</si>
  <si>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</si>
  <si>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</si>
  <si>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</si>
  <si>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</si>
  <si>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特困人员供养</t>
  </si>
  <si>
    <t>城市特困人员供养支出</t>
  </si>
  <si>
    <t>农村五保供养支出</t>
  </si>
  <si>
    <t>大中型水库移民后期扶持基金支出</t>
  </si>
  <si>
    <t>移民补助</t>
  </si>
  <si>
    <t>基础设施建设和经济发展</t>
  </si>
  <si>
    <t>其他大中型水库移民后期扶持基金支出</t>
  </si>
  <si>
    <t>小型水库移民扶助基金支出</t>
  </si>
  <si>
    <t>其他小型水库移民扶助基金支出</t>
  </si>
  <si>
    <t>补充道路交通事故社会救助基金</t>
  </si>
  <si>
    <t>交强险营业税补助基金支出</t>
  </si>
  <si>
    <t>交强险罚款收入补助基金支出</t>
  </si>
  <si>
    <t>其他生活救助</t>
  </si>
  <si>
    <t>其他城市生活救助</t>
  </si>
  <si>
    <t>其他农村生活救助</t>
  </si>
  <si>
    <t>财政对企业职工基本养老保险基金的补助</t>
  </si>
  <si>
    <t>财政对城乡居民基本养老保险基金的补助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</si>
  <si>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</si>
  <si>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</si>
  <si>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</si>
  <si>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</si>
  <si>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其他财政对社保保险基金的补助</t>
  </si>
  <si>
    <t>残疾人就业保障金支出</t>
  </si>
  <si>
    <t>就业和培训</t>
  </si>
  <si>
    <t>职业康复</t>
  </si>
  <si>
    <t>扶持农村残疾人生产</t>
  </si>
  <si>
    <t>奖励残疾人就业单位</t>
  </si>
  <si>
    <t>其他残疾人就业保障金支出</t>
  </si>
  <si>
    <t>其他社会保障和就业支出</t>
  </si>
  <si>
    <t>社会保险基金支出</t>
  </si>
  <si>
    <t>基本养老保险基金支出</t>
  </si>
  <si>
    <t>基本养老金</t>
  </si>
  <si>
    <t>医疗补助金</t>
  </si>
  <si>
    <t>丧葬抚恤补助</t>
  </si>
  <si>
    <t>其他基本养老保险基金支出</t>
  </si>
  <si>
    <t>失业保险基金支出</t>
  </si>
  <si>
    <t>失业保险金</t>
  </si>
  <si>
    <t>医疗保险费</t>
  </si>
  <si>
    <t>职业培训和职业介绍补贴</t>
  </si>
  <si>
    <t>其他失业保险基金支出</t>
  </si>
  <si>
    <t>基本医疗保险基金支出</t>
  </si>
  <si>
    <t>基本医疗保险统筹基金</t>
  </si>
  <si>
    <t>医疗保险个人账户基金</t>
  </si>
  <si>
    <t>其他基本医疗保险基金支出</t>
  </si>
  <si>
    <t>工伤保险基金支出</t>
  </si>
  <si>
    <t>工伤保险待遇</t>
  </si>
  <si>
    <t>其他工伤保险基金支出</t>
  </si>
  <si>
    <t>生育保险基金支出</t>
  </si>
  <si>
    <t>生育保险金</t>
  </si>
  <si>
    <t>其他生育保险基金支出</t>
  </si>
  <si>
    <t>新型农村合作医疗基金支出</t>
  </si>
  <si>
    <t>城镇居民基本医疗保险基金支出</t>
  </si>
  <si>
    <t>城乡居民基本养老保险基金支出</t>
  </si>
  <si>
    <t>其他社会保险基金支出</t>
  </si>
  <si>
    <t>医疗卫生与计划生育支出</t>
  </si>
  <si>
    <t>医疗卫生与计划生育管理事务</t>
  </si>
  <si>
    <t>其他医疗卫生与计划生育管理事务支出</t>
  </si>
  <si>
    <t>公立医院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</si>
  <si>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</si>
  <si>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</si>
  <si>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</si>
  <si>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</si>
  <si>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</si>
  <si>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</si>
  <si>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</si>
  <si>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</si>
  <si>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</si>
  <si>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</si>
  <si>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</si>
  <si>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</si>
  <si>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</si>
  <si>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>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</si>
  <si>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</si>
  <si>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</si>
  <si>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</si>
  <si>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</si>
  <si>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</si>
  <si>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</si>
  <si>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</si>
  <si>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</si>
  <si>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</si>
  <si>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</si>
  <si>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</si>
  <si>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</si>
  <si>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</si>
  <si>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</si>
  <si>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医疗保障</t>
  </si>
  <si>
    <t>中医药</t>
  </si>
  <si>
    <t>中医（民族医）药专项</t>
  </si>
  <si>
    <t>其他中医药支出</t>
  </si>
  <si>
    <t>计划生育事务</t>
  </si>
  <si>
    <t>计划生育机构</t>
  </si>
  <si>
    <t>计划生育服务</t>
  </si>
  <si>
    <t>其他计划生育事务支出</t>
  </si>
  <si>
    <t>食品和药品监督管理事务</t>
  </si>
  <si>
    <t>药品事务</t>
  </si>
  <si>
    <t>化妆品事务</t>
  </si>
  <si>
    <t>医疗器械事务</t>
  </si>
  <si>
    <t>食品安全事务</t>
  </si>
  <si>
    <t>其他食品和药品监督管理事务支出</t>
  </si>
  <si>
    <t>行政单位医疗</t>
  </si>
  <si>
    <t>事业单位医疗</t>
  </si>
  <si>
    <t>公务员医疗补助</t>
  </si>
  <si>
    <t>其他行政事业单位医疗支出</t>
  </si>
  <si>
    <t>财政对城镇职工基本医疗保险基金的补助</t>
  </si>
  <si>
    <t>财政对城乡居民基本医疗保险基金的补助</t>
  </si>
  <si>
    <t>财政对新型农村合作医疗保险基金的补助</t>
  </si>
  <si>
    <t>财政对城镇居民基本医疗保险基金的补助</t>
  </si>
  <si>
    <t>财政对其他基本医疗保险基金的补助</t>
  </si>
  <si>
    <t>城乡医疗救助</t>
  </si>
  <si>
    <t>疾病应急救助</t>
  </si>
  <si>
    <t>其他医疗救助支出</t>
  </si>
  <si>
    <t>优抚对象医疗补助</t>
  </si>
  <si>
    <t>其他优抚对象医疗支出</t>
  </si>
  <si>
    <t>其他医疗卫生与计划生育支出</t>
  </si>
  <si>
    <t>环境保护管理事务</t>
  </si>
  <si>
    <t>环境保护宣传</t>
  </si>
  <si>
    <t>环境保护法规、规划及标准</t>
  </si>
  <si>
    <t>环境国际合作及履约</t>
  </si>
  <si>
    <t>环境保护行政许可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</si>
  <si>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</si>
  <si>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</si>
  <si>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</si>
  <si>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</si>
  <si>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</si>
  <si>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</si>
  <si>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</si>
  <si>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</si>
  <si>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</si>
  <si>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</si>
  <si>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</si>
  <si>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</si>
  <si>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排污费安排的支出</t>
  </si>
  <si>
    <t>其他污染防治支出</t>
  </si>
  <si>
    <t>自然生态保护</t>
  </si>
  <si>
    <t>生态保护</t>
  </si>
  <si>
    <t>农村环境保护</t>
  </si>
  <si>
    <t>自然保护区</t>
  </si>
  <si>
    <t>生物及物种资源保护</t>
  </si>
  <si>
    <t>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</si>
  <si>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</si>
  <si>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</si>
  <si>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</si>
  <si>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</si>
  <si>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</si>
  <si>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>其他天然林保护支出</t>
  </si>
  <si>
    <t>退耕还林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</si>
  <si>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</si>
  <si>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</si>
  <si>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</si>
  <si>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</si>
  <si>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</si>
  <si>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风沙荒漠治理</t>
  </si>
  <si>
    <t>京津风沙源治理工程建设</t>
  </si>
  <si>
    <t>其他风沙荒漠治理支出</t>
  </si>
  <si>
    <t>退牧还草</t>
  </si>
  <si>
    <t>退牧还草工程建设</t>
  </si>
  <si>
    <t>其他退牧还草支出</t>
  </si>
  <si>
    <t>已垦草原退耕还草</t>
  </si>
  <si>
    <t>能源节约利用</t>
  </si>
  <si>
    <t>污染减排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</si>
  <si>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</si>
  <si>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</si>
  <si>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</si>
  <si>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</si>
  <si>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</si>
  <si>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</si>
  <si>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循环经济</t>
  </si>
  <si>
    <t>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</si>
  <si>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</si>
  <si>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</si>
  <si>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</si>
  <si>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</si>
  <si>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</si>
  <si>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</si>
  <si>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</si>
  <si>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三峡库区移民专项支出</t>
  </si>
  <si>
    <t>农村电网建设</t>
  </si>
  <si>
    <t>其他能源管理事务支出</t>
  </si>
  <si>
    <t>江河湖库流域治理与保护</t>
  </si>
  <si>
    <t>水源地建设与保护</t>
  </si>
  <si>
    <t>河流治理与保护</t>
  </si>
  <si>
    <t>湖库生态环境保护</t>
  </si>
  <si>
    <t>地下水修复与保护</t>
  </si>
  <si>
    <t>其他江河湖库流域治理与保护</t>
  </si>
  <si>
    <t>可再生能源电价附加收入安排的支出</t>
  </si>
  <si>
    <t>风力发电补助</t>
  </si>
  <si>
    <t>太阳能发电补助</t>
  </si>
  <si>
    <t>生物质能发电补助</t>
  </si>
  <si>
    <t>其他可再生能源电价附加收入安排的支出</t>
  </si>
  <si>
    <t>废弃电器电子产品处理基金支出</t>
  </si>
  <si>
    <t>回收处理费用补贴</t>
  </si>
  <si>
    <t>信息系统建设</t>
  </si>
  <si>
    <t>基金征管经费</t>
  </si>
  <si>
    <t>其他废弃电器电子产品处理基金支出</t>
  </si>
  <si>
    <t>其他节能环保支出</t>
  </si>
  <si>
    <t>城乡社区管理事务</t>
  </si>
  <si>
    <t>城管执法</t>
  </si>
  <si>
    <t>工程建设标准规范编制与监管</t>
  </si>
  <si>
    <t>工程建设管理</t>
  </si>
  <si>
    <t>市政公用行业市场监管</t>
  </si>
  <si>
    <t>国家重点风景区规划与保护</t>
  </si>
  <si>
    <t>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</si>
  <si>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</si>
  <si>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</si>
  <si>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</si>
  <si>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</si>
  <si>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</si>
  <si>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</si>
  <si>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</si>
  <si>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</si>
  <si>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</si>
  <si>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</si>
  <si>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</si>
  <si>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</si>
  <si>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</si>
  <si>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</si>
  <si>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</si>
  <si>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</si>
  <si>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</si>
  <si>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</si>
  <si>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</si>
  <si>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</si>
  <si>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</si>
  <si>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</si>
  <si>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教育资金安排的支出</t>
  </si>
  <si>
    <t>支付破产或改制企业职工安置费</t>
  </si>
  <si>
    <t>棚户区改造支出</t>
  </si>
  <si>
    <t>农田水利建设资金安排的支出</t>
  </si>
  <si>
    <t>其他国有土地使用权出让收入安排的支出</t>
  </si>
  <si>
    <t>城市公用事业附加安排的支出</t>
  </si>
  <si>
    <t>城市公共设施</t>
  </si>
  <si>
    <t>城市环境卫生</t>
  </si>
  <si>
    <t>公有房屋</t>
  </si>
  <si>
    <t>城市防洪</t>
  </si>
  <si>
    <t>其他城市公用事业附加安排的支出</t>
  </si>
  <si>
    <t>国有土地收益基金支出</t>
  </si>
  <si>
    <t>其他国有土地收益基金支出</t>
  </si>
  <si>
    <t>农业土地开发资金支出</t>
  </si>
  <si>
    <t>新增建设用地土地有偿使用费安排的支出</t>
  </si>
  <si>
    <t>耕地开发专项支出</t>
  </si>
  <si>
    <t>基本农田建设和保护支出</t>
  </si>
  <si>
    <t>土地整理支出</t>
  </si>
  <si>
    <t>用于地震灾后恢复重建的支出</t>
  </si>
  <si>
    <t>其他新增建设用地土地有偿使用费安排的支出</t>
  </si>
  <si>
    <t>城市基础设施配套费安排的支出</t>
  </si>
  <si>
    <t>其他城市基础设施配套费安排的支出</t>
  </si>
  <si>
    <t>其他城乡社区支出</t>
  </si>
  <si>
    <t>农业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</si>
  <si>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</si>
  <si>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</si>
  <si>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</si>
  <si>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</si>
  <si>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</si>
  <si>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</si>
  <si>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</si>
  <si>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</si>
  <si>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</si>
  <si>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</si>
  <si>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</si>
  <si>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农业生产资料与技术补贴</t>
  </si>
  <si>
    <t>农业生产保险补贴</t>
  </si>
  <si>
    <t>农业组织化与产业化经营</t>
  </si>
  <si>
    <t>农产品加工与促销</t>
  </si>
  <si>
    <t>农村公益事业</t>
  </si>
  <si>
    <t>综合财力补助</t>
  </si>
  <si>
    <t>农业资源保护修复与利用</t>
  </si>
  <si>
    <t>农村道路建设</t>
  </si>
  <si>
    <t>农资综合补贴</t>
  </si>
  <si>
    <t>石油价格改革对渔业的补贴</t>
  </si>
  <si>
    <t>对高校毕业生到基层任职补助</t>
  </si>
  <si>
    <t>草原植被恢复费安排的支出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</si>
  <si>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</si>
  <si>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</si>
  <si>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</si>
  <si>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</si>
  <si>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</si>
  <si>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</si>
  <si>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</si>
  <si>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</si>
  <si>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</si>
  <si>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>动植物保护</t>
  </si>
  <si>
    <t>湿地保护</t>
  </si>
  <si>
    <t>林业执法与监督</t>
  </si>
  <si>
    <t>林业检疫检测</t>
  </si>
  <si>
    <t>防沙治沙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</si>
  <si>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</si>
  <si>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</si>
  <si>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</si>
  <si>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</si>
  <si>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</si>
  <si>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</si>
  <si>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</si>
  <si>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</si>
  <si>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</si>
  <si>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石油价格改革对林业的补贴</t>
  </si>
  <si>
    <t>森林保险保费补贴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</si>
  <si>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</si>
  <si>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</si>
  <si>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</si>
  <si>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</si>
  <si>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</si>
  <si>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</si>
  <si>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</si>
  <si>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</si>
  <si>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</si>
  <si>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</si>
  <si>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</si>
  <si>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</si>
  <si>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</si>
  <si>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</si>
  <si>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</si>
  <si>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</si>
  <si>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</si>
  <si>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</si>
  <si>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大中型水库移民后期扶持专项支出</t>
  </si>
  <si>
    <t>水利安全监督</t>
  </si>
  <si>
    <t>水资源费安排的支出</t>
  </si>
  <si>
    <t>砂石资源费支出</t>
  </si>
  <si>
    <t>水利建设移民支出</t>
  </si>
  <si>
    <t>农村人畜饮水</t>
  </si>
  <si>
    <t>其他水利支出</t>
  </si>
  <si>
    <t>南水北调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</si>
  <si>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</si>
  <si>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</si>
  <si>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</si>
  <si>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</si>
  <si>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</si>
  <si>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</si>
  <si>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</si>
  <si>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>扶贫</t>
  </si>
  <si>
    <t>农村基础设施建设</t>
  </si>
  <si>
    <t>生产发展</t>
  </si>
  <si>
    <t>社会发展</t>
  </si>
  <si>
    <t>扶贫贷款奖补和贴息</t>
  </si>
  <si>
    <t>三西农业建设专项补助</t>
  </si>
  <si>
    <t>扶贫事业机构</t>
  </si>
  <si>
    <t>其他扶贫支出</t>
  </si>
  <si>
    <t>农业综合开发</t>
  </si>
  <si>
    <t>土地治理</t>
  </si>
  <si>
    <t>产业化经营</t>
  </si>
  <si>
    <t>科技示范</t>
  </si>
  <si>
    <t>其他农业综合开发支出</t>
  </si>
  <si>
    <t>农村综合改革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</si>
  <si>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</si>
  <si>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</si>
  <si>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</si>
  <si>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</si>
  <si>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</si>
  <si>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</si>
  <si>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促进金融支农支出</t>
  </si>
  <si>
    <t>支持农村金融机构</t>
  </si>
  <si>
    <t>涉农贷款增量奖励</t>
  </si>
  <si>
    <t>农业保险保费补贴</t>
  </si>
  <si>
    <t>其他金融支农支持</t>
  </si>
  <si>
    <t>目标价格补贴</t>
  </si>
  <si>
    <t>棉花目标价格补贴</t>
  </si>
  <si>
    <t>大豆目标价格补贴</t>
  </si>
  <si>
    <t>其他目标价格补贴</t>
  </si>
  <si>
    <t>新菜地开发建设基金支出</t>
  </si>
  <si>
    <t>开发新菜地工程</t>
  </si>
  <si>
    <t>改造老菜地工程</t>
  </si>
  <si>
    <t>设备购置</t>
  </si>
  <si>
    <t>技术培训与推广</t>
  </si>
  <si>
    <t>其他新菜地开发建设基金支出</t>
  </si>
  <si>
    <t>育林基金支出</t>
  </si>
  <si>
    <t>林业有害生物防治</t>
  </si>
  <si>
    <t>森林防火</t>
  </si>
  <si>
    <t>其他育林基金支出</t>
  </si>
  <si>
    <t>森林植被恢复费安排的支出</t>
  </si>
  <si>
    <t>林地调查规划设计</t>
  </si>
  <si>
    <t>林地整理</t>
  </si>
  <si>
    <t>森林资源管护</t>
  </si>
  <si>
    <t>其他森林植被恢复费安排的支出</t>
  </si>
  <si>
    <t>中央水利建设基金支出</t>
  </si>
  <si>
    <t>水利工程维护</t>
  </si>
  <si>
    <t>防洪工程含应急度汛</t>
  </si>
  <si>
    <t>其他中央水利建设基金支出</t>
  </si>
  <si>
    <t>地方水利建设基金支出</t>
  </si>
  <si>
    <t>其他地方水利建设基金支出</t>
  </si>
  <si>
    <t>大中型水库库区基金支出</t>
  </si>
  <si>
    <t>解决移民遗留问题</t>
  </si>
  <si>
    <t>库区防护工程维护</t>
  </si>
  <si>
    <t>其他大中型水库库区基金支出</t>
  </si>
  <si>
    <t>三峡水库库区基金支出</t>
  </si>
  <si>
    <t>库区维护和管理</t>
  </si>
  <si>
    <t>其他三峡水库库区基金支出</t>
  </si>
  <si>
    <t>南水北调工程基金支出</t>
  </si>
  <si>
    <t>偿还南水北调工程贷款本息</t>
  </si>
  <si>
    <t>国家重大水利工程建设基金支出</t>
  </si>
  <si>
    <t>三峡工程后续工作</t>
  </si>
  <si>
    <t>地方重大水利工程建设</t>
  </si>
  <si>
    <t>其他重大水利工程建设基金支出</t>
  </si>
  <si>
    <t>水土保持补偿费安排的支出</t>
  </si>
  <si>
    <t>综合治理和生态修复</t>
  </si>
  <si>
    <t>预防保护和监督管理</t>
  </si>
  <si>
    <t>其他水土保持补偿费安排的支出</t>
  </si>
  <si>
    <t>其他农林水支出</t>
  </si>
  <si>
    <t>化解其他公益性乡村债务支出</t>
  </si>
  <si>
    <t>公路水路运输</t>
  </si>
  <si>
    <t>公路建设</t>
  </si>
  <si>
    <t>公路改建</t>
  </si>
  <si>
    <t>公路养护</t>
  </si>
  <si>
    <t>特大型桥梁建设</t>
  </si>
  <si>
    <t>公路路政管理</t>
  </si>
  <si>
    <t>公路和运输信息化建设</t>
  </si>
  <si>
    <t>公路和运输安全</t>
  </si>
  <si>
    <t>公路还贷专项</t>
  </si>
  <si>
    <t>公路运输管理</t>
  </si>
  <si>
    <t>公路客货运站（场）建设</t>
  </si>
  <si>
    <t>公路和运输技术标准化建设</t>
  </si>
  <si>
    <t>港口设施</t>
  </si>
  <si>
    <t>航道维护</t>
  </si>
  <si>
    <t>安全通信</t>
  </si>
  <si>
    <t>三峡库区通航管理</t>
  </si>
  <si>
    <t>航务管理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</si>
  <si>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</si>
  <si>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</si>
  <si>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</si>
  <si>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</si>
  <si>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</si>
  <si>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</si>
  <si>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</si>
  <si>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</si>
  <si>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</si>
  <si>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船舶港务费安排的支出</t>
  </si>
  <si>
    <t>长江口航道维护支出</t>
  </si>
  <si>
    <t>其他公路水路运输支出</t>
  </si>
  <si>
    <t>铁路运输</t>
  </si>
  <si>
    <t>铁路路网建设</t>
  </si>
  <si>
    <t>铁路还贷专项</t>
  </si>
  <si>
    <t>铁路安全</t>
  </si>
  <si>
    <t>铁路专项运输</t>
  </si>
  <si>
    <t>行业监管</t>
  </si>
  <si>
    <t>铁路资产变现收入安排的支出</t>
  </si>
  <si>
    <t>其他铁路运输支出</t>
  </si>
  <si>
    <t>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</si>
  <si>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</si>
  <si>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</si>
  <si>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</si>
  <si>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</si>
  <si>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</si>
  <si>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</si>
  <si>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石油价格改革对交通运输的补贴</t>
  </si>
  <si>
    <t>对城市公交的补贴</t>
  </si>
  <si>
    <t>对农村道路客运的补贴</t>
  </si>
  <si>
    <t>对出租车的补贴</t>
  </si>
  <si>
    <t>石油价格改革补贴其他支出</t>
  </si>
  <si>
    <t>邮政业支出</t>
  </si>
  <si>
    <t>邮政普遍服务与特殊服务</t>
  </si>
  <si>
    <t>其他邮政业支出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</si>
  <si>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</si>
  <si>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</si>
  <si>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</si>
  <si>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</si>
  <si>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</si>
  <si>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海南省高等级公路车辆通行附加费安排的支出</t>
  </si>
  <si>
    <t>公路还贷</t>
  </si>
  <si>
    <t>其他海南省高等级公路车辆通行附加费安排的支出</t>
  </si>
  <si>
    <t>转让政府还贷道路收费权收入安排的支出</t>
  </si>
  <si>
    <t>其他转让政府还贷道路收费权收入安排的支出</t>
  </si>
  <si>
    <t>车辆通行费安排的支出</t>
  </si>
  <si>
    <t>政府还贷公路养护</t>
  </si>
  <si>
    <t>政府还贷公路管理</t>
  </si>
  <si>
    <t>其他车辆通行费安排的支出</t>
  </si>
  <si>
    <t>港口建设费安排的支出</t>
  </si>
  <si>
    <t>航道建设和维护</t>
  </si>
  <si>
    <t>航运保障系统建设</t>
  </si>
  <si>
    <t>其他港口建设费安排的支出</t>
  </si>
  <si>
    <t>铁路建设基金支出</t>
  </si>
  <si>
    <t>铁路建设投资</t>
  </si>
  <si>
    <t>购置铁路机车车辆</t>
  </si>
  <si>
    <t>铁路还贷</t>
  </si>
  <si>
    <t>建设项目铺底资金</t>
  </si>
  <si>
    <t>勘测设计</t>
  </si>
  <si>
    <t>注册资本金</t>
  </si>
  <si>
    <t>周转资金</t>
  </si>
  <si>
    <t>其他铁路建设基金支出</t>
  </si>
  <si>
    <t>船舶油污损害赔偿基金支出</t>
  </si>
  <si>
    <t>应急处置费用</t>
  </si>
  <si>
    <t>控制清除污染</t>
  </si>
  <si>
    <t>损失补偿</t>
  </si>
  <si>
    <t>生态恢复</t>
  </si>
  <si>
    <t>监视监测</t>
  </si>
  <si>
    <t>其他船舶油污损害赔偿基金支出</t>
  </si>
  <si>
    <t>民航发展基金支出</t>
  </si>
  <si>
    <t>民航机场建设</t>
  </si>
  <si>
    <t>民航安全</t>
  </si>
  <si>
    <t>航线和机场补贴</t>
  </si>
  <si>
    <t>民航科教和信息</t>
  </si>
  <si>
    <t>民航节能减排</t>
  </si>
  <si>
    <t>通用航空发展</t>
  </si>
  <si>
    <t>征管经费</t>
  </si>
  <si>
    <t>其他民航发展基金支出</t>
  </si>
  <si>
    <t>其他交通运输支出</t>
  </si>
  <si>
    <t>公共交通运营补助</t>
  </si>
  <si>
    <t>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</si>
  <si>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</si>
  <si>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</si>
  <si>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</si>
  <si>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</si>
  <si>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</si>
  <si>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</si>
  <si>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</si>
  <si>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</si>
  <si>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</si>
  <si>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</si>
  <si>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</si>
  <si>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</si>
  <si>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</si>
  <si>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</si>
  <si>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</si>
  <si>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</si>
  <si>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</si>
  <si>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</si>
  <si>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</si>
  <si>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</si>
  <si>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</si>
  <si>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</si>
  <si>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</si>
  <si>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</si>
  <si>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</si>
  <si>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</si>
  <si>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>工业和信息产业战略研究与标准制定</t>
  </si>
  <si>
    <t>工业和信息产业支持</t>
  </si>
  <si>
    <t>电子专项工程</t>
  </si>
  <si>
    <t>技术基础研究</t>
  </si>
  <si>
    <t>无线电频率占用费安排的支出</t>
  </si>
  <si>
    <t>其他工业和信息产业监管支出</t>
  </si>
  <si>
    <t>安全生产监管</t>
  </si>
  <si>
    <t>国务院安委会专项</t>
  </si>
  <si>
    <t>安全监管监察专项</t>
  </si>
  <si>
    <t>应急救援支出</t>
  </si>
  <si>
    <t>煤炭安全</t>
  </si>
  <si>
    <t>其他安全生产监管支出</t>
  </si>
  <si>
    <t>国有资产监管</t>
  </si>
  <si>
    <t>国有企业监事会专项</t>
  </si>
  <si>
    <t>中央企业专项管理</t>
  </si>
  <si>
    <t>其他国有资产监管支出</t>
  </si>
  <si>
    <t>支持中小企业发展和管理支出</t>
  </si>
  <si>
    <t>科技型中小企业技术创新基金</t>
  </si>
  <si>
    <t>中小企业发展专项</t>
  </si>
  <si>
    <t>其他支持中小企业发展和管理支出</t>
  </si>
  <si>
    <t>散装水泥专项资金支出</t>
  </si>
  <si>
    <t>建设专用设施</t>
  </si>
  <si>
    <t>专用设备购置和维修</t>
  </si>
  <si>
    <t>贷款贴息</t>
  </si>
  <si>
    <t>技术研发与推广</t>
  </si>
  <si>
    <t>宣传</t>
  </si>
  <si>
    <t>其他散装水泥专项资金支出</t>
  </si>
  <si>
    <t>新型墙体材料专项基金支出</t>
  </si>
  <si>
    <t>技改贴息和补助</t>
  </si>
  <si>
    <t>技术研发和推广</t>
  </si>
  <si>
    <t>示范项目补贴</t>
  </si>
  <si>
    <t>宣传和培训</t>
  </si>
  <si>
    <t>其他新型墙体材料专项基金支出</t>
  </si>
  <si>
    <t>农网还贷资金支出</t>
  </si>
  <si>
    <t>中央农网还贷资金支出</t>
  </si>
  <si>
    <t>地方农网还贷资金支出</t>
  </si>
  <si>
    <t>其他农网还贷资金支出</t>
  </si>
  <si>
    <t>山西省煤炭可持续发展基金支出</t>
  </si>
  <si>
    <t>生态环境治理</t>
  </si>
  <si>
    <t>资源地区转型和接替产业发展</t>
  </si>
  <si>
    <t>解决社会问题</t>
  </si>
  <si>
    <t>其他山西省煤炭可持续发展基金支出</t>
  </si>
  <si>
    <t>电力改革预留资产变现收入安排的支出</t>
  </si>
  <si>
    <t>920万千瓦变现资产支出</t>
  </si>
  <si>
    <t>647万千瓦变现资产支出</t>
  </si>
  <si>
    <t>其他资源勘探信息等支出</t>
  </si>
  <si>
    <t>黄金事务</t>
  </si>
  <si>
    <t>建设项目贷款贴息</t>
  </si>
  <si>
    <t>技术改造支出</t>
  </si>
  <si>
    <t>中药材扶持资金支出</t>
  </si>
  <si>
    <t>重点产业振兴和技术改造项目贷款贴息</t>
  </si>
  <si>
    <t>商业服务业等支出</t>
  </si>
  <si>
    <t>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</si>
  <si>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</si>
  <si>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</si>
  <si>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</si>
  <si>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</si>
  <si>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</si>
  <si>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旅游业管理与服务支出</t>
  </si>
  <si>
    <t>旅游宣传</t>
  </si>
  <si>
    <t>旅游行业业务管理</t>
  </si>
  <si>
    <t>其他旅游业管理与服务支出</t>
  </si>
  <si>
    <t>涉外发展服务支出</t>
  </si>
  <si>
    <t>外商投资环境建设补助资金</t>
  </si>
  <si>
    <t>其他涉外发展服务支出</t>
  </si>
  <si>
    <t>旅游发展基金支出</t>
  </si>
  <si>
    <t>宣传促销</t>
  </si>
  <si>
    <t>行业规划</t>
  </si>
  <si>
    <t>旅游事业补助</t>
  </si>
  <si>
    <t>地方旅游开发项目补助</t>
  </si>
  <si>
    <t>其他旅游发展基金支出</t>
  </si>
  <si>
    <t>其他商业服务业等支出</t>
  </si>
  <si>
    <t>服务业基础设施建设</t>
  </si>
  <si>
    <t>金融支出</t>
  </si>
  <si>
    <t>金融部门行政支出</t>
  </si>
  <si>
    <t>安全防卫</t>
  </si>
  <si>
    <t>金融部门其他行政支出</t>
  </si>
  <si>
    <t>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</si>
  <si>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</si>
  <si>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</si>
  <si>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</si>
  <si>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</si>
  <si>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</si>
  <si>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</si>
  <si>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</si>
  <si>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</si>
  <si>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</si>
  <si>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金融发展支出</t>
  </si>
  <si>
    <t>政策性银行亏损补贴</t>
  </si>
  <si>
    <t>商业银行贷款贴息</t>
  </si>
  <si>
    <t>补充资本金</t>
  </si>
  <si>
    <t>风险基金补助</t>
  </si>
  <si>
    <t>其他金融发展支出</t>
  </si>
  <si>
    <t>金融调控支出</t>
  </si>
  <si>
    <t>中央银行亏损补贴</t>
  </si>
  <si>
    <t>中央特别国债经营基金支出</t>
  </si>
  <si>
    <t>中央特别国债经营基金财务支出</t>
  </si>
  <si>
    <t>其他金融调控支出</t>
  </si>
  <si>
    <t>其他金融支出</t>
  </si>
  <si>
    <t>援助其他地区支出</t>
  </si>
  <si>
    <t>一般公共服务</t>
  </si>
  <si>
    <t>教育</t>
  </si>
  <si>
    <t>文化体育与传媒</t>
  </si>
  <si>
    <t>医疗卫生</t>
  </si>
  <si>
    <t>节能环保</t>
  </si>
  <si>
    <t>交通运输</t>
  </si>
  <si>
    <t>住房保障</t>
  </si>
  <si>
    <t>国土海洋气象等支出</t>
  </si>
  <si>
    <t>国土资源事务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</si>
  <si>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</si>
  <si>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</si>
  <si>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</si>
  <si>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</si>
  <si>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</si>
  <si>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国土资源调查</t>
  </si>
  <si>
    <t>国土整治</t>
  </si>
  <si>
    <t>地质灾害防治</t>
  </si>
  <si>
    <t>土地资源储备支出</t>
  </si>
  <si>
    <t>地质及矿产资源调查</t>
  </si>
  <si>
    <t>地质矿产资源利用与保护</t>
  </si>
  <si>
    <t>地质转产项目财政贴息</t>
  </si>
  <si>
    <t>国外风险勘查</t>
  </si>
  <si>
    <t>地质勘查基金（周转金）支出</t>
  </si>
  <si>
    <t>矿产资源专项收入安排的支出</t>
  </si>
  <si>
    <t>其他国土资源事务支出</t>
  </si>
  <si>
    <t>海洋管理事务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</si>
  <si>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</si>
  <si>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</si>
  <si>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</si>
  <si>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</si>
  <si>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</si>
  <si>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</si>
  <si>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</si>
  <si>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</si>
  <si>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</si>
  <si>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</si>
  <si>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海域使用金支出</t>
  </si>
  <si>
    <t>海水淡化</t>
  </si>
  <si>
    <t>海洋工程排污费支出</t>
  </si>
  <si>
    <t>无居民海岛使用金支出</t>
  </si>
  <si>
    <t>其他海洋管理事务支出</t>
  </si>
  <si>
    <t>测绘事务</t>
  </si>
  <si>
    <t>基础测绘</t>
  </si>
  <si>
    <t>航空摄影</t>
  </si>
  <si>
    <t>测绘工程建设</t>
  </si>
  <si>
    <t>其他测绘事务支出</t>
  </si>
  <si>
    <t>地震事务</t>
  </si>
  <si>
    <t>地震监测</t>
  </si>
  <si>
    <t>地震预测预报</t>
  </si>
  <si>
    <t>地震灾害预防</t>
  </si>
  <si>
    <t>震情应急救援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</si>
  <si>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</si>
  <si>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</si>
  <si>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</si>
  <si>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</si>
  <si>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</si>
  <si>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气象事务</t>
  </si>
  <si>
    <t>气象事业机构</t>
  </si>
  <si>
    <t>气象技术研究应用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</si>
  <si>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</si>
  <si>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</si>
  <si>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</si>
  <si>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</si>
  <si>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</si>
  <si>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</si>
  <si>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</si>
  <si>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</si>
  <si>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</si>
  <si>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</si>
  <si>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其他国土海洋气象等支出</t>
  </si>
  <si>
    <t>住房保障支出</t>
  </si>
  <si>
    <t>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</si>
  <si>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</si>
  <si>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</si>
  <si>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</si>
  <si>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</si>
  <si>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</si>
  <si>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</si>
  <si>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其他保障性安居工程支出</t>
  </si>
  <si>
    <t>住房改革支出</t>
  </si>
  <si>
    <t>提租补贴</t>
  </si>
  <si>
    <t>购房补贴</t>
  </si>
  <si>
    <t>城乡社区住宅</t>
  </si>
  <si>
    <t>公有住房建设和维修改造支出</t>
  </si>
  <si>
    <t>其他城乡社区住宅支出</t>
  </si>
  <si>
    <t>粮油物资储备支出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</si>
  <si>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</si>
  <si>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</si>
  <si>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</si>
  <si>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</si>
  <si>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</si>
  <si>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</si>
  <si>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</si>
  <si>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</si>
  <si>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</si>
  <si>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</si>
  <si>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</si>
  <si>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</si>
  <si>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</si>
  <si>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</si>
  <si>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</si>
  <si>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</si>
  <si>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</si>
  <si>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</si>
  <si>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</si>
  <si>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</si>
  <si>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</si>
  <si>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能源储备</t>
  </si>
  <si>
    <t>石油储备支出</t>
  </si>
  <si>
    <t>国家留成油串换石油储备支出</t>
  </si>
  <si>
    <t>天然铀能源储备</t>
  </si>
  <si>
    <t>煤炭储备</t>
  </si>
  <si>
    <t>其他能源储备</t>
  </si>
  <si>
    <t>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</si>
  <si>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</si>
  <si>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</si>
  <si>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</si>
  <si>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</si>
  <si>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</si>
  <si>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</si>
  <si>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</si>
  <si>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</si>
  <si>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</si>
  <si>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</si>
  <si>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</si>
  <si>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</si>
  <si>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</si>
  <si>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</si>
  <si>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</si>
  <si>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</si>
  <si>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</si>
  <si>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预备费</t>
  </si>
  <si>
    <t>国债还本付息支出</t>
  </si>
  <si>
    <t>国内债务还本</t>
  </si>
  <si>
    <t>向外国政府借款还本</t>
  </si>
  <si>
    <t>向国际组织借款还本</t>
  </si>
  <si>
    <t>中央其他国外借款还本</t>
  </si>
  <si>
    <t>地方向国外借款还本</t>
  </si>
  <si>
    <t>地方向外国政府借款还本</t>
  </si>
  <si>
    <t>地方向国际金融组织借款还本</t>
  </si>
  <si>
    <t>国内债务付息</t>
  </si>
  <si>
    <t>国外债务付息</t>
  </si>
  <si>
    <t>中央向外国政府借款付息</t>
  </si>
  <si>
    <t>中央向国际金融组织借款付息</t>
  </si>
  <si>
    <t>地方向外国政府借款付息</t>
  </si>
  <si>
    <t>地方向国际金融组织借款付息</t>
  </si>
  <si>
    <t>中央境外发行主权债券付息</t>
  </si>
  <si>
    <t>中央其他国外借款付息</t>
  </si>
  <si>
    <t>国内外债务发行</t>
  </si>
  <si>
    <t>国内债务发行费用</t>
  </si>
  <si>
    <t>国外债务发行费用</t>
  </si>
  <si>
    <t>补充还贷准备金</t>
  </si>
  <si>
    <t>地方政府债券还本</t>
  </si>
  <si>
    <t>地方政府债券付息</t>
  </si>
  <si>
    <t>中央境外发行主权债券还本</t>
  </si>
  <si>
    <t>年初预留</t>
  </si>
  <si>
    <t>其他政府性基金支出</t>
  </si>
  <si>
    <t>彩票发行销售机构业务费安排的支出</t>
  </si>
  <si>
    <t>福利彩票发行机构的业务费支出</t>
  </si>
  <si>
    <t>体育彩票发行机构的业务费支出</t>
  </si>
  <si>
    <t>福利彩票销售机构的业务费支出</t>
  </si>
  <si>
    <t>体育彩票销售机构的业务费支出</t>
  </si>
  <si>
    <t>彩票兑奖周转金支出</t>
  </si>
  <si>
    <t>彩票发行销售风险基金支出</t>
  </si>
  <si>
    <t>彩票市场调控资金支出</t>
  </si>
  <si>
    <t>其他彩票发行销售机构业务费安排的支出</t>
  </si>
  <si>
    <t>彩票公益金安排的支出</t>
  </si>
  <si>
    <t>用于补充全国社会保障基金的彩票公益金支出</t>
  </si>
  <si>
    <t>用于社会福利的彩票公益金支出</t>
  </si>
  <si>
    <t>用于体育事业的彩票公益金支出</t>
  </si>
  <si>
    <t>用于教育事业的彩票公益金支出</t>
  </si>
  <si>
    <t>用于红十字事业的彩票公益金支出</t>
  </si>
  <si>
    <t>用于残疾人事业的彩票公益金支出</t>
  </si>
  <si>
    <t>用于文化事业的彩票公益金支出</t>
  </si>
  <si>
    <t>用于扶贫的彩票公益金支出</t>
  </si>
  <si>
    <t>用于法律援助的彩票公益金支出</t>
  </si>
  <si>
    <t>用于城乡医疗救助的彩票公益金支出</t>
  </si>
  <si>
    <t>用于其他社会公益事业的彩票公益金支出</t>
  </si>
  <si>
    <t>烟草企业上缴专项收入安排的支出</t>
  </si>
  <si>
    <t>转移性支出</t>
  </si>
  <si>
    <t>返还性支出</t>
  </si>
  <si>
    <t>增值税和消费税税收返还支出</t>
  </si>
  <si>
    <t>所得税基数返还支出</t>
  </si>
  <si>
    <t>成品油价格和税费改革税收返还支出</t>
  </si>
  <si>
    <t>其他税收返还支出</t>
  </si>
  <si>
    <t>一般性转移支付</t>
  </si>
  <si>
    <t>体制补助支出</t>
  </si>
  <si>
    <t>均衡性转移支付支出</t>
  </si>
  <si>
    <t>革命老区及民族和边境地区转移支付支出</t>
  </si>
  <si>
    <t>县级基本财力保障机制奖补资金支出</t>
  </si>
  <si>
    <t>结算补助支出</t>
  </si>
  <si>
    <t>体制上解支出</t>
  </si>
  <si>
    <t>出口退税专项上解支出</t>
  </si>
  <si>
    <t>化解债务补助支出</t>
  </si>
  <si>
    <t>资源枯竭型城市转移支付补助支出</t>
  </si>
  <si>
    <t>企业事业单位划转补助支出</t>
  </si>
  <si>
    <t>成品油价格和税费改革转移支付补助支出</t>
  </si>
  <si>
    <t>成品油价格和税费改革专项上解支出</t>
  </si>
  <si>
    <t>基层公检法司转移支付支出</t>
  </si>
  <si>
    <t>义务教育等转移支付支出</t>
  </si>
  <si>
    <t>基本养老保险和低保等转移支付支出</t>
  </si>
  <si>
    <t>新型农村合作医疗等转移支付支出</t>
  </si>
  <si>
    <t>农村综合改革转移支付支出</t>
  </si>
  <si>
    <t>产粮（油）大县奖励资金支出</t>
  </si>
  <si>
    <t>重点生态功能区转移支付支出</t>
  </si>
  <si>
    <t>固定数额补助支出</t>
  </si>
  <si>
    <t>其他一般性转移支付支出</t>
  </si>
  <si>
    <t>专项转移支付</t>
  </si>
  <si>
    <t>外交</t>
  </si>
  <si>
    <t>国防</t>
  </si>
  <si>
    <t>公共安全</t>
  </si>
  <si>
    <t>科学技术</t>
  </si>
  <si>
    <t>社会保障和就业</t>
  </si>
  <si>
    <t>城乡社区</t>
  </si>
  <si>
    <t>农林水</t>
  </si>
  <si>
    <t>资源勘探电力信息等</t>
  </si>
  <si>
    <t>商业服务业等</t>
  </si>
  <si>
    <t>金融</t>
  </si>
  <si>
    <t>国土海洋气象等</t>
  </si>
  <si>
    <t>粮油物资储备</t>
  </si>
  <si>
    <t>专项上解支出</t>
  </si>
  <si>
    <t>政府性基金转移支付</t>
  </si>
  <si>
    <t>政府性基金补助支出</t>
  </si>
  <si>
    <t>政府性基金上解支出</t>
  </si>
  <si>
    <t>调出资金</t>
  </si>
  <si>
    <t>公共财政预算调出资金</t>
  </si>
  <si>
    <t>政府性基金预算调出资金</t>
  </si>
  <si>
    <t>国有资本经营预算调出资金</t>
  </si>
  <si>
    <t>其他调出资金</t>
  </si>
  <si>
    <t>年终结余</t>
  </si>
  <si>
    <t>公共财政预算年终结余</t>
  </si>
  <si>
    <t>政府性基金年终结余</t>
  </si>
  <si>
    <t>社会保险基金预算年终结余</t>
  </si>
  <si>
    <t>其他年终结余</t>
  </si>
  <si>
    <t>债券转贷支出</t>
  </si>
  <si>
    <t>转贷地方政府债券支出</t>
  </si>
  <si>
    <t>基金支出</t>
  </si>
  <si>
    <t>小型水库移民后持基金支出</t>
  </si>
  <si>
    <t>农村土地开发资金支出</t>
  </si>
  <si>
    <t>其他应付款</t>
  </si>
  <si>
    <t>工资调整增加</t>
    <phoneticPr fontId="6" type="noConversion"/>
  </si>
  <si>
    <t>新农保</t>
    <phoneticPr fontId="6" type="noConversion"/>
  </si>
  <si>
    <t>失业保险</t>
    <phoneticPr fontId="6" type="noConversion"/>
  </si>
  <si>
    <t>工伤保险</t>
    <phoneticPr fontId="6" type="noConversion"/>
  </si>
  <si>
    <t>职工医保</t>
    <phoneticPr fontId="6" type="noConversion"/>
  </si>
  <si>
    <t>机关养老</t>
    <phoneticPr fontId="6" type="noConversion"/>
  </si>
  <si>
    <t>企业养老</t>
    <phoneticPr fontId="6" type="noConversion"/>
  </si>
  <si>
    <t>216</t>
  </si>
  <si>
    <t>229</t>
  </si>
  <si>
    <t>231</t>
  </si>
  <si>
    <t>232</t>
  </si>
  <si>
    <t>240</t>
  </si>
  <si>
    <t/>
  </si>
  <si>
    <t>求和项:2017年预算</t>
  </si>
  <si>
    <t>科目名称</t>
    <phoneticPr fontId="15" type="noConversion"/>
  </si>
  <si>
    <t>物资采购</t>
    <phoneticPr fontId="6" type="noConversion"/>
  </si>
  <si>
    <t>财务及国库软件维护</t>
    <phoneticPr fontId="6" type="noConversion"/>
  </si>
  <si>
    <t>资产清查软件及维护</t>
    <phoneticPr fontId="6" type="noConversion"/>
  </si>
  <si>
    <r>
      <rPr>
        <sz val="11"/>
        <color indexed="8"/>
        <rFont val="宋体"/>
        <family val="3"/>
        <charset val="134"/>
      </rPr>
      <t>计划</t>
    </r>
    <r>
      <rPr>
        <sz val="11"/>
        <color theme="1"/>
        <rFont val="Tahoma"/>
        <family val="2"/>
      </rPr>
      <t>2015-2017</t>
    </r>
    <r>
      <rPr>
        <sz val="11"/>
        <color indexed="8"/>
        <rFont val="宋体"/>
        <family val="3"/>
        <charset val="134"/>
      </rPr>
      <t>年</t>
    </r>
    <phoneticPr fontId="6" type="noConversion"/>
  </si>
  <si>
    <t>党建工作专项</t>
    <phoneticPr fontId="15" type="noConversion"/>
  </si>
  <si>
    <t>党员培训50人</t>
    <phoneticPr fontId="15" type="noConversion"/>
  </si>
  <si>
    <t>非公党建专项</t>
    <phoneticPr fontId="15" type="noConversion"/>
  </si>
  <si>
    <t>回龙管理区2017年各村委会村级组织运转经费汇总表</t>
    <phoneticPr fontId="15" type="noConversion"/>
  </si>
  <si>
    <t>10000/年</t>
    <phoneticPr fontId="6" type="noConversion"/>
  </si>
  <si>
    <t>5000/年</t>
    <phoneticPr fontId="6" type="noConversion"/>
  </si>
  <si>
    <t>2360/年</t>
    <phoneticPr fontId="6" type="noConversion"/>
  </si>
  <si>
    <t>村委人员情况</t>
    <phoneticPr fontId="15" type="noConversion"/>
  </si>
  <si>
    <t>公用经费支出</t>
    <phoneticPr fontId="6" type="noConversion"/>
  </si>
  <si>
    <t>备注</t>
    <phoneticPr fontId="6" type="noConversion"/>
  </si>
  <si>
    <t>应急综合协调经费</t>
    <phoneticPr fontId="15" type="noConversion"/>
  </si>
  <si>
    <r>
      <t>2016</t>
    </r>
    <r>
      <rPr>
        <sz val="11"/>
        <color theme="1"/>
        <rFont val="宋体"/>
        <family val="3"/>
        <charset val="134"/>
      </rPr>
      <t>年招待费支出</t>
    </r>
    <phoneticPr fontId="15" type="noConversion"/>
  </si>
  <si>
    <t>小额贷款担保基金</t>
    <phoneticPr fontId="15" type="noConversion"/>
  </si>
  <si>
    <t>本级</t>
    <phoneticPr fontId="6" type="noConversion"/>
  </si>
  <si>
    <t>委员</t>
    <phoneticPr fontId="15" type="noConversion"/>
  </si>
  <si>
    <t>5000/年</t>
    <phoneticPr fontId="15" type="noConversion"/>
  </si>
  <si>
    <t>公用经费（含保洁）</t>
    <phoneticPr fontId="15" type="noConversion"/>
  </si>
  <si>
    <t>30000/年</t>
    <phoneticPr fontId="15" type="noConversion"/>
  </si>
  <si>
    <t>30000/年</t>
    <phoneticPr fontId="6" type="noConversion"/>
  </si>
  <si>
    <t>场所维修（组织部）</t>
    <phoneticPr fontId="15" type="noConversion"/>
  </si>
  <si>
    <t>4000/年</t>
    <phoneticPr fontId="15" type="noConversion"/>
  </si>
  <si>
    <t>10000/年</t>
    <phoneticPr fontId="6" type="noConversion"/>
  </si>
  <si>
    <t>2360/年</t>
    <phoneticPr fontId="6" type="noConversion"/>
  </si>
  <si>
    <t>项目前期经费</t>
    <phoneticPr fontId="15" type="noConversion"/>
  </si>
  <si>
    <t>单位运转工作经费</t>
    <phoneticPr fontId="6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</si>
  <si>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年一般公共财政预算收支情况总表</t>
    </r>
    <phoneticPr fontId="6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</si>
  <si>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年本级财政收入预算表</t>
    </r>
    <phoneticPr fontId="15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</si>
  <si>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年分部门（单位）财税收入计划表</t>
    </r>
    <phoneticPr fontId="15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</si>
  <si>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年公共财政预算支出汇总表</t>
    </r>
    <phoneticPr fontId="15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</si>
  <si>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年部门预算支出安排表</t>
    </r>
    <phoneticPr fontId="15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</si>
  <si>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年政府基金预算支出表</t>
    </r>
    <phoneticPr fontId="15" type="noConversion"/>
  </si>
  <si>
    <r>
      <rPr>
        <sz val="11"/>
        <color theme="10"/>
        <rFont val="宋体"/>
        <family val="3"/>
        <charset val="134"/>
      </rPr>
      <t>回龙圩管理区</t>
    </r>
    <r>
      <rPr>
        <sz val="11"/>
        <color theme="10"/>
        <rFont val="Tahoma"/>
        <family val="2"/>
      </rPr>
      <t>2017</t>
    </r>
    <r>
      <rPr>
        <sz val="11"/>
        <color theme="10"/>
        <rFont val="宋体"/>
        <family val="3"/>
        <charset val="134"/>
      </rPr>
      <t>年社会保险基金预算</t>
    </r>
    <phoneticPr fontId="15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</si>
  <si>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年管委公务费用预算表</t>
    </r>
    <phoneticPr fontId="15" type="noConversion"/>
  </si>
  <si>
    <r>
      <rPr>
        <sz val="11"/>
        <rFont val="宋体"/>
        <family val="3"/>
        <charset val="134"/>
      </rPr>
      <t>回龙圩管理区</t>
    </r>
    <r>
      <rPr>
        <sz val="11"/>
        <rFont val="Tahoma"/>
        <family val="2"/>
      </rPr>
      <t>2017</t>
    </r>
    <r>
      <rPr>
        <sz val="11"/>
        <rFont val="宋体"/>
        <family val="3"/>
        <charset val="134"/>
      </rPr>
      <t>年各村委会村级组织运转经费汇总表</t>
    </r>
    <phoneticPr fontId="15" type="noConversion"/>
  </si>
  <si>
    <t>回龙圩管理区2017年政府基金预算</t>
    <phoneticPr fontId="6" type="noConversion"/>
  </si>
  <si>
    <t>2017年财税收入目标任务：5437万元，同比递增15%，其中税收2000万元，占比36.8%，非税收入计划完成3437万元(其中机关各局计划完成357万元，镇办事处78万，其他收入3002万元)。收入缺口3080万，办事处收入78万基本为社保缴费不能形成本级收入。</t>
    <phoneticPr fontId="15" type="noConversion"/>
  </si>
  <si>
    <t>预算单位</t>
    <phoneticPr fontId="6" type="noConversion"/>
  </si>
  <si>
    <t>督察工作经费</t>
    <phoneticPr fontId="15" type="noConversion"/>
  </si>
  <si>
    <t>工作经费</t>
    <phoneticPr fontId="6" type="noConversion"/>
  </si>
  <si>
    <t>人头经费</t>
    <phoneticPr fontId="6" type="noConversion"/>
  </si>
  <si>
    <t>评审中心</t>
    <phoneticPr fontId="15" type="noConversion"/>
  </si>
  <si>
    <t>支付核算中心</t>
    <phoneticPr fontId="15" type="noConversion"/>
  </si>
  <si>
    <t>审批拨付</t>
    <phoneticPr fontId="15" type="noConversion"/>
  </si>
  <si>
    <t>临工人头经费</t>
    <phoneticPr fontId="15" type="noConversion"/>
  </si>
  <si>
    <r>
      <t>2000/</t>
    </r>
    <r>
      <rPr>
        <sz val="11"/>
        <color theme="1"/>
        <rFont val="宋体"/>
        <family val="3"/>
        <charset val="134"/>
      </rPr>
      <t>人</t>
    </r>
    <phoneticPr fontId="15" type="noConversion"/>
  </si>
  <si>
    <t>管委会会议经费</t>
    <phoneticPr fontId="15" type="noConversion"/>
  </si>
  <si>
    <t>临工26人伙食补助</t>
    <phoneticPr fontId="15" type="noConversion"/>
  </si>
  <si>
    <t>经济工作会及其他奖励</t>
    <phoneticPr fontId="15" type="noConversion"/>
  </si>
  <si>
    <t>据实拨付</t>
    <phoneticPr fontId="15" type="noConversion"/>
  </si>
  <si>
    <r>
      <t>集中车辆2</t>
    </r>
    <r>
      <rPr>
        <sz val="11"/>
        <color indexed="8"/>
        <rFont val="宋体"/>
        <family val="3"/>
        <charset val="134"/>
      </rPr>
      <t>3台</t>
    </r>
    <r>
      <rPr>
        <sz val="11"/>
        <color indexed="8"/>
        <rFont val="宋体"/>
        <family val="3"/>
        <charset val="134"/>
      </rPr>
      <t>运行费</t>
    </r>
    <phoneticPr fontId="6" type="noConversion"/>
  </si>
  <si>
    <t>党建工作经费</t>
    <phoneticPr fontId="6" type="noConversion"/>
  </si>
  <si>
    <r>
      <t>2.5</t>
    </r>
    <r>
      <rPr>
        <sz val="11"/>
        <color indexed="8"/>
        <rFont val="宋体"/>
        <family val="3"/>
        <charset val="134"/>
      </rPr>
      <t>万</t>
    </r>
    <r>
      <rPr>
        <sz val="11"/>
        <color theme="1"/>
        <rFont val="Tahoma"/>
        <family val="2"/>
      </rPr>
      <t>/</t>
    </r>
    <r>
      <rPr>
        <sz val="11"/>
        <color indexed="8"/>
        <rFont val="宋体"/>
        <family val="3"/>
        <charset val="134"/>
      </rPr>
      <t>人</t>
    </r>
    <r>
      <rPr>
        <sz val="11"/>
        <color indexed="8"/>
        <rFont val="Tahoma"/>
        <family val="2"/>
      </rPr>
      <t>*3</t>
    </r>
    <r>
      <rPr>
        <sz val="11"/>
        <color indexed="8"/>
        <rFont val="宋体"/>
        <family val="3"/>
        <charset val="134"/>
      </rPr>
      <t>人</t>
    </r>
    <phoneticPr fontId="6" type="noConversion"/>
  </si>
  <si>
    <r>
      <rPr>
        <sz val="11"/>
        <color indexed="8"/>
        <rFont val="宋体"/>
        <family val="3"/>
        <charset val="134"/>
      </rPr>
      <t>提标</t>
    </r>
    <r>
      <rPr>
        <sz val="11"/>
        <color theme="1"/>
        <rFont val="Tahoma"/>
        <family val="2"/>
      </rPr>
      <t>45%</t>
    </r>
    <phoneticPr fontId="6" type="noConversion"/>
  </si>
  <si>
    <t>老年科协活动专项经费</t>
    <phoneticPr fontId="6" type="noConversion"/>
  </si>
  <si>
    <t>教育督查经费</t>
    <phoneticPr fontId="6" type="noConversion"/>
  </si>
  <si>
    <t>在职人员养老缴费</t>
    <phoneticPr fontId="6" type="noConversion"/>
  </si>
  <si>
    <t>在职人员年金缴费</t>
    <phoneticPr fontId="6" type="noConversion"/>
  </si>
  <si>
    <t>据实核拨</t>
    <phoneticPr fontId="15" type="noConversion"/>
  </si>
  <si>
    <t>五保供养工作经费</t>
  </si>
  <si>
    <t>农村敬老院</t>
    <phoneticPr fontId="15" type="noConversion"/>
  </si>
  <si>
    <r>
      <rPr>
        <sz val="11"/>
        <color indexed="8"/>
        <rFont val="宋体"/>
        <family val="3"/>
        <charset val="134"/>
      </rPr>
      <t>据实核拨</t>
    </r>
    <r>
      <rPr>
        <sz val="11"/>
        <color theme="1"/>
        <rFont val="宋体"/>
        <family val="3"/>
        <charset val="134"/>
      </rPr>
      <t/>
    </r>
    <phoneticPr fontId="6" type="noConversion"/>
  </si>
  <si>
    <t>单位工作经费</t>
    <phoneticPr fontId="6" type="noConversion"/>
  </si>
  <si>
    <r>
      <t>2</t>
    </r>
    <r>
      <rPr>
        <sz val="11"/>
        <color indexed="8"/>
        <rFont val="宋体"/>
        <family val="3"/>
        <charset val="134"/>
      </rPr>
      <t>017年</t>
    </r>
    <r>
      <rPr>
        <sz val="11"/>
        <color indexed="8"/>
        <rFont val="宋体"/>
        <family val="3"/>
        <charset val="134"/>
      </rPr>
      <t>计划生育独生子女奖励</t>
    </r>
    <phoneticPr fontId="6" type="noConversion"/>
  </si>
  <si>
    <r>
      <rPr>
        <sz val="11"/>
        <color theme="1"/>
        <rFont val="宋体"/>
        <family val="3"/>
        <charset val="134"/>
      </rPr>
      <t>含车辆</t>
    </r>
    <r>
      <rPr>
        <sz val="11"/>
        <color theme="1"/>
        <rFont val="Tahoma"/>
        <family val="2"/>
      </rPr>
      <t>5</t>
    </r>
    <r>
      <rPr>
        <sz val="11"/>
        <color theme="1"/>
        <rFont val="宋体"/>
        <family val="3"/>
        <charset val="134"/>
      </rPr>
      <t>万</t>
    </r>
    <phoneticPr fontId="15" type="noConversion"/>
  </si>
  <si>
    <t>审批拨付</t>
    <phoneticPr fontId="6" type="noConversion"/>
  </si>
  <si>
    <t>2台车运行费</t>
    <phoneticPr fontId="15" type="noConversion"/>
  </si>
  <si>
    <t>防治黄龙病专项经费</t>
    <phoneticPr fontId="15" type="noConversion"/>
  </si>
  <si>
    <t>山洪灾害防治非工程措施项目运行管理维护费</t>
    <phoneticPr fontId="15" type="noConversion"/>
  </si>
  <si>
    <t>自来水公司</t>
    <phoneticPr fontId="6" type="noConversion"/>
  </si>
  <si>
    <t>G538建设专工作项经费</t>
    <phoneticPr fontId="15" type="noConversion"/>
  </si>
  <si>
    <t>G538建设征地补偿</t>
    <phoneticPr fontId="15" type="noConversion"/>
  </si>
  <si>
    <t>不动产登记专项经费</t>
    <phoneticPr fontId="15" type="noConversion"/>
  </si>
  <si>
    <r>
      <rPr>
        <sz val="11"/>
        <color theme="1"/>
        <rFont val="宋体"/>
        <family val="3"/>
        <charset val="134"/>
      </rPr>
      <t>按工资</t>
    </r>
    <r>
      <rPr>
        <sz val="11"/>
        <color theme="1"/>
        <rFont val="Tahoma"/>
        <family val="2"/>
      </rPr>
      <t>2%</t>
    </r>
    <phoneticPr fontId="15" type="noConversion"/>
  </si>
  <si>
    <r>
      <rPr>
        <sz val="11"/>
        <color theme="1"/>
        <rFont val="宋体"/>
        <family val="3"/>
        <charset val="134"/>
      </rPr>
      <t>临工按</t>
    </r>
    <r>
      <rPr>
        <sz val="11"/>
        <color theme="1"/>
        <rFont val="Tahoma"/>
        <family val="2"/>
      </rPr>
      <t>15</t>
    </r>
    <r>
      <rPr>
        <sz val="11"/>
        <color theme="1"/>
        <rFont val="宋体"/>
        <family val="3"/>
        <charset val="134"/>
      </rPr>
      <t>人</t>
    </r>
    <r>
      <rPr>
        <sz val="11"/>
        <color theme="1"/>
        <rFont val="Tahoma"/>
        <family val="2"/>
      </rPr>
      <t>*12*1030</t>
    </r>
    <r>
      <rPr>
        <sz val="11"/>
        <color theme="1"/>
        <rFont val="宋体"/>
        <family val="3"/>
        <charset val="134"/>
      </rPr>
      <t>，司机</t>
    </r>
    <r>
      <rPr>
        <sz val="11"/>
        <color theme="1"/>
        <rFont val="Tahoma"/>
        <family val="2"/>
      </rPr>
      <t>870*1*12</t>
    </r>
    <phoneticPr fontId="6" type="noConversion"/>
  </si>
  <si>
    <t>临工14，司机1工资</t>
    <phoneticPr fontId="6" type="noConversion"/>
  </si>
  <si>
    <t>六、预算稳定基金（调入)</t>
    <phoneticPr fontId="6" type="noConversion"/>
  </si>
  <si>
    <r>
      <rPr>
        <b/>
        <sz val="14"/>
        <color indexed="8"/>
        <rFont val="宋体"/>
        <family val="3"/>
        <charset val="134"/>
      </rPr>
      <t>回龙圩管理区</t>
    </r>
    <r>
      <rPr>
        <b/>
        <sz val="14"/>
        <color indexed="8"/>
        <rFont val="Tahoma"/>
        <family val="2"/>
      </rPr>
      <t>2017</t>
    </r>
    <r>
      <rPr>
        <b/>
        <sz val="14"/>
        <color indexed="8"/>
        <rFont val="宋体"/>
        <family val="3"/>
        <charset val="134"/>
      </rPr>
      <t>年公共财政预算支出表</t>
    </r>
    <phoneticPr fontId="6" type="noConversion"/>
  </si>
  <si>
    <t>人头经费</t>
    <phoneticPr fontId="6" type="noConversion"/>
  </si>
  <si>
    <t>路灯配件及维修费</t>
    <phoneticPr fontId="15" type="noConversion"/>
  </si>
  <si>
    <t>1514盏*80元</t>
    <phoneticPr fontId="15" type="noConversion"/>
  </si>
  <si>
    <t>临工司机18人工资</t>
    <phoneticPr fontId="6" type="noConversion"/>
  </si>
  <si>
    <t>临工后勤8人工资</t>
    <phoneticPr fontId="6" type="noConversion"/>
  </si>
  <si>
    <t>临工食堂工作人员4人工资</t>
    <phoneticPr fontId="15" type="noConversion"/>
  </si>
  <si>
    <r>
      <t>19</t>
    </r>
    <r>
      <rPr>
        <sz val="11"/>
        <color theme="1"/>
        <rFont val="宋体"/>
        <family val="3"/>
        <charset val="134"/>
      </rPr>
      <t>人</t>
    </r>
    <phoneticPr fontId="15" type="noConversion"/>
  </si>
  <si>
    <r>
      <t>5</t>
    </r>
    <r>
      <rPr>
        <sz val="11"/>
        <color theme="1"/>
        <rFont val="宋体"/>
        <family val="3"/>
        <charset val="134"/>
      </rPr>
      <t>人</t>
    </r>
    <phoneticPr fontId="15" type="noConversion"/>
  </si>
  <si>
    <r>
      <t>8</t>
    </r>
    <r>
      <rPr>
        <sz val="11"/>
        <color theme="1"/>
        <rFont val="宋体"/>
        <family val="3"/>
        <charset val="134"/>
      </rPr>
      <t>人</t>
    </r>
    <phoneticPr fontId="15" type="noConversion"/>
  </si>
  <si>
    <r>
      <t>2</t>
    </r>
    <r>
      <rPr>
        <sz val="11"/>
        <color indexed="8"/>
        <rFont val="宋体"/>
        <family val="3"/>
        <charset val="134"/>
      </rPr>
      <t>6*300*12</t>
    </r>
    <phoneticPr fontId="15" type="noConversion"/>
  </si>
  <si>
    <t>8*400*12</t>
    <phoneticPr fontId="15" type="noConversion"/>
  </si>
  <si>
    <r>
      <rPr>
        <sz val="11"/>
        <color theme="1"/>
        <rFont val="宋体"/>
        <family val="3"/>
        <charset val="134"/>
      </rPr>
      <t>其中公益性岗位</t>
    </r>
    <r>
      <rPr>
        <sz val="11"/>
        <color theme="1"/>
        <rFont val="Tahoma"/>
        <family val="2"/>
      </rPr>
      <t>8</t>
    </r>
    <r>
      <rPr>
        <sz val="11"/>
        <color theme="1"/>
        <rFont val="宋体"/>
        <family val="3"/>
        <charset val="134"/>
      </rPr>
      <t>人：（</t>
    </r>
    <r>
      <rPr>
        <sz val="11"/>
        <color theme="1"/>
        <rFont val="Tahoma"/>
        <family val="2"/>
      </rPr>
      <t>8*870+10*1500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Tahoma"/>
        <family val="2"/>
      </rPr>
      <t>*12</t>
    </r>
    <phoneticPr fontId="15" type="noConversion"/>
  </si>
  <si>
    <r>
      <t>2</t>
    </r>
    <r>
      <rPr>
        <sz val="11"/>
        <color theme="1"/>
        <rFont val="宋体"/>
        <family val="3"/>
        <charset val="134"/>
      </rPr>
      <t>人（</t>
    </r>
    <r>
      <rPr>
        <sz val="11"/>
        <color theme="1"/>
        <rFont val="Tahoma"/>
        <family val="2"/>
      </rPr>
      <t>1030+1500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Tahoma"/>
        <family val="2"/>
      </rPr>
      <t>*12=30360</t>
    </r>
    <phoneticPr fontId="15" type="noConversion"/>
  </si>
  <si>
    <t>临工工资</t>
    <phoneticPr fontId="15" type="noConversion"/>
  </si>
  <si>
    <r>
      <t>2</t>
    </r>
    <r>
      <rPr>
        <b/>
        <sz val="11"/>
        <color indexed="8"/>
        <rFont val="宋体"/>
        <family val="3"/>
        <charset val="134"/>
      </rPr>
      <t>人</t>
    </r>
    <phoneticPr fontId="15" type="noConversion"/>
  </si>
  <si>
    <r>
      <t>1</t>
    </r>
    <r>
      <rPr>
        <b/>
        <sz val="11"/>
        <color indexed="8"/>
        <rFont val="宋体"/>
        <family val="3"/>
        <charset val="134"/>
      </rPr>
      <t>人</t>
    </r>
    <phoneticPr fontId="15" type="noConversion"/>
  </si>
  <si>
    <t>临工资</t>
    <phoneticPr fontId="15" type="noConversion"/>
  </si>
  <si>
    <r>
      <t>1</t>
    </r>
    <r>
      <rPr>
        <sz val="11"/>
        <color theme="1"/>
        <rFont val="宋体"/>
        <family val="3"/>
        <charset val="134"/>
      </rPr>
      <t>人</t>
    </r>
    <phoneticPr fontId="15" type="noConversion"/>
  </si>
  <si>
    <t>临工伙食补助</t>
    <phoneticPr fontId="15" type="noConversion"/>
  </si>
  <si>
    <r>
      <t>19</t>
    </r>
    <r>
      <rPr>
        <sz val="11"/>
        <color theme="1"/>
        <rFont val="宋体"/>
        <family val="3"/>
        <charset val="134"/>
      </rPr>
      <t>人</t>
    </r>
    <phoneticPr fontId="15" type="noConversion"/>
  </si>
  <si>
    <t>工作经费</t>
    <phoneticPr fontId="6" type="noConversion"/>
  </si>
  <si>
    <t>党建活动专项经费</t>
    <phoneticPr fontId="6" type="noConversion"/>
  </si>
  <si>
    <t>乡党建工作专项</t>
    <phoneticPr fontId="15" type="noConversion"/>
  </si>
  <si>
    <t>乡党建工作专项</t>
    <phoneticPr fontId="15" type="noConversion"/>
  </si>
  <si>
    <t>本级支出</t>
    <phoneticPr fontId="6" type="noConversion"/>
  </si>
  <si>
    <t>上级补助支出</t>
    <phoneticPr fontId="6" type="noConversion"/>
  </si>
  <si>
    <t>支出汇总（万元）</t>
    <phoneticPr fontId="6" type="noConversion"/>
  </si>
  <si>
    <t>支出合计</t>
    <phoneticPr fontId="6" type="noConversion"/>
  </si>
  <si>
    <t>本级</t>
    <phoneticPr fontId="6" type="noConversion"/>
  </si>
  <si>
    <t>扶贫办</t>
    <phoneticPr fontId="15" type="noConversion"/>
  </si>
  <si>
    <t>2%工作经费审批拨付</t>
    <phoneticPr fontId="6" type="noConversion"/>
  </si>
  <si>
    <t>保费征收经费</t>
    <phoneticPr fontId="15" type="noConversion"/>
  </si>
  <si>
    <t>二   0  一  七  年  财  政  收  支  预  算  表</t>
    <phoneticPr fontId="6" type="noConversion"/>
  </si>
  <si>
    <r>
      <rPr>
        <sz val="14"/>
        <color indexed="8"/>
        <rFont val="宋体"/>
        <family val="3"/>
        <charset val="134"/>
      </rPr>
      <t>政府通过时间：</t>
    </r>
    <r>
      <rPr>
        <sz val="14"/>
        <color indexed="8"/>
        <rFont val="Tahoma"/>
        <family val="2"/>
      </rPr>
      <t>2017</t>
    </r>
    <r>
      <rPr>
        <sz val="14"/>
        <color indexed="8"/>
        <rFont val="宋体"/>
        <family val="3"/>
        <charset val="134"/>
      </rPr>
      <t>年</t>
    </r>
    <r>
      <rPr>
        <sz val="14"/>
        <color indexed="8"/>
        <rFont val="Tahoma"/>
        <family val="2"/>
      </rPr>
      <t>6</t>
    </r>
    <r>
      <rPr>
        <sz val="14"/>
        <color indexed="8"/>
        <rFont val="宋体"/>
        <family val="3"/>
        <charset val="134"/>
      </rPr>
      <t>月</t>
    </r>
    <r>
      <rPr>
        <sz val="14"/>
        <color indexed="8"/>
        <rFont val="Tahoma"/>
        <family val="2"/>
      </rPr>
      <t>20</t>
    </r>
    <r>
      <rPr>
        <sz val="14"/>
        <color indexed="8"/>
        <rFont val="宋体"/>
        <family val="3"/>
        <charset val="134"/>
      </rPr>
      <t>日</t>
    </r>
    <phoneticPr fontId="6" type="noConversion"/>
  </si>
  <si>
    <r>
      <rPr>
        <sz val="14"/>
        <color indexed="8"/>
        <rFont val="宋体"/>
        <family val="3"/>
        <charset val="134"/>
      </rPr>
      <t>编报时间：</t>
    </r>
    <r>
      <rPr>
        <sz val="14"/>
        <color indexed="8"/>
        <rFont val="Tahoma"/>
        <family val="2"/>
      </rPr>
      <t>2017</t>
    </r>
    <r>
      <rPr>
        <sz val="14"/>
        <color indexed="8"/>
        <rFont val="宋体"/>
        <family val="3"/>
        <charset val="134"/>
      </rPr>
      <t>年</t>
    </r>
    <r>
      <rPr>
        <sz val="14"/>
        <color indexed="8"/>
        <rFont val="Tahoma"/>
        <family val="2"/>
      </rPr>
      <t>3</t>
    </r>
    <r>
      <rPr>
        <sz val="14"/>
        <color indexed="8"/>
        <rFont val="宋体"/>
        <family val="3"/>
        <charset val="134"/>
      </rPr>
      <t>月</t>
    </r>
    <r>
      <rPr>
        <sz val="14"/>
        <color indexed="8"/>
        <rFont val="Tahoma"/>
        <family val="2"/>
      </rPr>
      <t>1</t>
    </r>
    <r>
      <rPr>
        <sz val="14"/>
        <color indexed="8"/>
        <rFont val="宋体"/>
        <family val="3"/>
        <charset val="134"/>
      </rPr>
      <t>日</t>
    </r>
    <phoneticPr fontId="6" type="noConversion"/>
  </si>
  <si>
    <t>十三个月工资</t>
  </si>
  <si>
    <t>合计</t>
  </si>
  <si>
    <t>增发1.5个月</t>
    <phoneticPr fontId="15" type="noConversion"/>
  </si>
  <si>
    <t>调资</t>
    <phoneticPr fontId="15" type="noConversion"/>
  </si>
  <si>
    <t>临工</t>
    <phoneticPr fontId="15" type="noConversion"/>
  </si>
  <si>
    <r>
      <t>2017</t>
    </r>
    <r>
      <rPr>
        <b/>
        <sz val="11"/>
        <color theme="1"/>
        <rFont val="宋体"/>
        <family val="3"/>
        <charset val="134"/>
      </rPr>
      <t>年人员支出测算表</t>
    </r>
    <phoneticPr fontId="15" type="noConversion"/>
  </si>
  <si>
    <t>禁毒、维稳经费</t>
    <phoneticPr fontId="6" type="noConversion"/>
  </si>
</sst>
</file>

<file path=xl/styles.xml><?xml version="1.0" encoding="utf-8"?>
<styleSheet xmlns="http://schemas.openxmlformats.org/spreadsheetml/2006/main">
  <numFmts count="4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0.00_ "/>
    <numFmt numFmtId="178" formatCode="0_);[Red]\(0\)"/>
    <numFmt numFmtId="179" formatCode="0_ "/>
    <numFmt numFmtId="180" formatCode="0;_"/>
    <numFmt numFmtId="181" formatCode="0;_Ѐ"/>
    <numFmt numFmtId="182" formatCode="0;_렀"/>
    <numFmt numFmtId="183" formatCode="0;_ꀀ"/>
    <numFmt numFmtId="184" formatCode="0;_퀀"/>
    <numFmt numFmtId="185" formatCode="0;_鐀"/>
    <numFmt numFmtId="186" formatCode="0.0"/>
    <numFmt numFmtId="187" formatCode="0.0_ "/>
    <numFmt numFmtId="188" formatCode="_ * #,##0_ ;_ * \-#,##0_ ;_ * &quot;-&quot;??_ ;_ @_ "/>
    <numFmt numFmtId="189" formatCode="#,##0_ "/>
    <numFmt numFmtId="190" formatCode="&quot;$&quot;#,##0_);\(&quot;$&quot;#,##0\)"/>
    <numFmt numFmtId="191" formatCode="#,##0;\-#,##0;&quot;-&quot;"/>
    <numFmt numFmtId="192" formatCode="#,##0;\(#,##0\)"/>
    <numFmt numFmtId="193" formatCode="_-* #,##0.00_-;\-* #,##0.00_-;_-* &quot;-&quot;??_-;_-@_-"/>
    <numFmt numFmtId="194" formatCode="#,##0;[Red]\(#,##0\)"/>
    <numFmt numFmtId="195" formatCode="_-&quot;$&quot;* #,##0_-;\-&quot;$&quot;* #,##0_-;_-&quot;$&quot;* &quot;-&quot;_-;_-@_-"/>
    <numFmt numFmtId="196" formatCode="_-&quot;$&quot;\ * #,##0.00_-;_-&quot;$&quot;\ * #,##0.00\-;_-&quot;$&quot;\ * &quot;-&quot;??_-;_-@_-"/>
    <numFmt numFmtId="197" formatCode="\$#,##0.00;\(\$#,##0.00\)"/>
    <numFmt numFmtId="198" formatCode="\$#,##0;\(\$#,##0\)"/>
    <numFmt numFmtId="199" formatCode="#,##0.0_);\(#,##0.0\)"/>
    <numFmt numFmtId="200" formatCode="_-&quot;$&quot;\ * #,##0_-;_-&quot;$&quot;\ * #,##0\-;_-&quot;$&quot;\ * &quot;-&quot;_-;_-@_-"/>
    <numFmt numFmtId="201" formatCode="&quot;$&quot;#,##0_);[Red]\(&quot;$&quot;#,##0\)"/>
    <numFmt numFmtId="202" formatCode="&quot;$&quot;#,##0.00_);[Red]\(&quot;$&quot;#,##0.00\)"/>
    <numFmt numFmtId="203" formatCode="&quot;$&quot;\ #,##0.00_-;[Red]&quot;$&quot;\ #,##0.00\-"/>
    <numFmt numFmtId="204" formatCode="0.00_)"/>
    <numFmt numFmtId="205" formatCode="_-* #,##0\ _k_r_-;\-* #,##0\ _k_r_-;_-* &quot;-&quot;\ _k_r_-;_-@_-"/>
    <numFmt numFmtId="206" formatCode="_-* #,##0.00\ _k_r_-;\-* #,##0.00\ _k_r_-;_-* &quot;-&quot;??\ _k_r_-;_-@_-"/>
    <numFmt numFmtId="207" formatCode="&quot;綅&quot;\t#,##0_);[Red]\(&quot;綅&quot;\t#,##0\)"/>
    <numFmt numFmtId="208" formatCode="&quot;?\t#,##0_);[Red]\(&quot;&quot;?&quot;\t#,##0\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-&quot;$&quot;* #,##0.00_-;\-&quot;$&quot;* #,##0.00_-;_-&quot;$&quot;* &quot;-&quot;??_-;_-@_-"/>
    <numFmt numFmtId="212" formatCode="_-* #,##0_$_-;\-* #,##0_$_-;_-* &quot;-&quot;_$_-;_-@_-"/>
    <numFmt numFmtId="213" formatCode="_-* #,##0.00_$_-;\-* #,##0.00_$_-;_-* &quot;-&quot;??_$_-;_-@_-"/>
    <numFmt numFmtId="214" formatCode="_-* #,##0&quot;$&quot;_-;\-* #,##0&quot;$&quot;_-;_-* &quot;-&quot;&quot;$&quot;_-;_-@_-"/>
    <numFmt numFmtId="215" formatCode="_-* #,##0.00&quot;$&quot;_-;\-* #,##0.00&quot;$&quot;_-;_-* &quot;-&quot;??&quot;$&quot;_-;_-@_-"/>
    <numFmt numFmtId="216" formatCode="yy\.mm\.dd"/>
    <numFmt numFmtId="217" formatCode="#,##0_);[Red]\(#,##0\)"/>
  </numFmts>
  <fonts count="211">
    <font>
      <sz val="11"/>
      <color theme="1"/>
      <name val="Tahoma"/>
      <family val="2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9"/>
      <name val="Tahoma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4"/>
      <color indexed="8"/>
      <name val="Tahoma"/>
      <family val="2"/>
    </font>
    <font>
      <b/>
      <sz val="14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10"/>
      <name val="宋体"/>
      <family val="3"/>
      <charset val="134"/>
    </font>
    <font>
      <sz val="8"/>
      <color indexed="8"/>
      <name val="Tahoma"/>
      <family val="2"/>
    </font>
    <font>
      <sz val="8"/>
      <color indexed="8"/>
      <name val="宋体"/>
      <family val="3"/>
      <charset val="134"/>
    </font>
    <font>
      <sz val="10"/>
      <color indexed="8"/>
      <name val="Tahoma"/>
      <family val="2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6"/>
      <color indexed="8"/>
      <name val="Tahoma"/>
      <family val="2"/>
    </font>
    <font>
      <sz val="6"/>
      <color indexed="8"/>
      <name val="宋体"/>
      <family val="3"/>
      <charset val="134"/>
    </font>
    <font>
      <b/>
      <sz val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Tahoma"/>
      <family val="2"/>
    </font>
    <font>
      <b/>
      <sz val="9"/>
      <name val="黑体"/>
      <family val="3"/>
      <charset val="134"/>
    </font>
    <font>
      <b/>
      <sz val="16"/>
      <name val="黑体"/>
      <family val="3"/>
      <charset val="134"/>
    </font>
    <font>
      <sz val="6"/>
      <color indexed="8"/>
      <name val="宋体"/>
      <family val="3"/>
      <charset val="134"/>
    </font>
    <font>
      <sz val="6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0"/>
      <color indexed="8"/>
      <name val="Tahoma"/>
      <family val="2"/>
    </font>
    <font>
      <sz val="10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0"/>
      <name val="仿宋"/>
      <family val="3"/>
      <charset val="134"/>
    </font>
    <font>
      <b/>
      <sz val="8"/>
      <color indexed="8"/>
      <name val="宋体"/>
      <family val="3"/>
      <charset val="134"/>
    </font>
    <font>
      <sz val="2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6"/>
      <color indexed="8"/>
      <name val="宋体"/>
      <family val="3"/>
      <charset val="134"/>
    </font>
    <font>
      <b/>
      <sz val="12"/>
      <name val="Times New Roman"/>
      <family val="1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Tahoma"/>
      <family val="2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Tahoma"/>
      <family val="2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name val="宋体"/>
      <family val="3"/>
      <charset val="134"/>
    </font>
    <font>
      <b/>
      <sz val="11"/>
      <color theme="1"/>
      <name val="Tahoma"/>
      <family val="2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0"/>
      <name val="Tahoma"/>
      <family val="2"/>
    </font>
    <font>
      <sz val="11"/>
      <color theme="10"/>
      <name val="宋体"/>
      <family val="3"/>
      <charset val="134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3"/>
      <charset val="134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新細明體"/>
      <family val="1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</font>
    <font>
      <sz val="9"/>
      <color theme="0"/>
      <name val="宋体"/>
      <family val="3"/>
      <charset val="134"/>
    </font>
  </fonts>
  <fills count="9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5">
    <xf numFmtId="0" fontId="0" fillId="0" borderId="0"/>
    <xf numFmtId="9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79" fillId="0" borderId="0">
      <alignment vertical="center"/>
    </xf>
    <xf numFmtId="0" fontId="11" fillId="0" borderId="0">
      <alignment vertical="center"/>
    </xf>
    <xf numFmtId="0" fontId="79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85" fillId="0" borderId="0">
      <alignment vertical="center"/>
    </xf>
    <xf numFmtId="0" fontId="93" fillId="3" borderId="0" applyNumberFormat="0" applyBorder="0" applyAlignment="0" applyProtection="0">
      <alignment vertical="center"/>
    </xf>
    <xf numFmtId="0" fontId="102" fillId="0" borderId="0">
      <alignment vertical="center"/>
    </xf>
    <xf numFmtId="43" fontId="8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05" fillId="0" borderId="0" applyNumberFormat="0" applyFont="0" applyFill="0" applyBorder="0" applyAlignment="0"/>
    <xf numFmtId="0" fontId="38" fillId="0" borderId="0"/>
    <xf numFmtId="0" fontId="106" fillId="0" borderId="0"/>
    <xf numFmtId="0" fontId="106" fillId="0" borderId="0"/>
    <xf numFmtId="0" fontId="107" fillId="0" borderId="0"/>
    <xf numFmtId="49" fontId="105" fillId="0" borderId="0" applyFont="0" applyFill="0" applyBorder="0" applyAlignment="0" applyProtection="0"/>
    <xf numFmtId="0" fontId="108" fillId="0" borderId="0">
      <alignment vertical="top"/>
    </xf>
    <xf numFmtId="0" fontId="106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106" fillId="0" borderId="0"/>
    <xf numFmtId="0" fontId="106" fillId="0" borderId="0"/>
    <xf numFmtId="0" fontId="38" fillId="0" borderId="0"/>
    <xf numFmtId="0" fontId="108" fillId="0" borderId="0">
      <alignment vertical="top"/>
    </xf>
    <xf numFmtId="0" fontId="108" fillId="0" borderId="0">
      <alignment vertical="top"/>
    </xf>
    <xf numFmtId="0" fontId="108" fillId="0" borderId="0">
      <alignment vertical="top"/>
    </xf>
    <xf numFmtId="0" fontId="108" fillId="0" borderId="0">
      <alignment vertical="top"/>
    </xf>
    <xf numFmtId="0" fontId="105" fillId="0" borderId="0"/>
    <xf numFmtId="0" fontId="105" fillId="0" borderId="0"/>
    <xf numFmtId="0" fontId="38" fillId="0" borderId="0"/>
    <xf numFmtId="0" fontId="38" fillId="0" borderId="0"/>
    <xf numFmtId="0" fontId="38" fillId="0" borderId="0"/>
    <xf numFmtId="0" fontId="105" fillId="0" borderId="0"/>
    <xf numFmtId="0" fontId="105" fillId="0" borderId="0"/>
    <xf numFmtId="0" fontId="105" fillId="0" borderId="0"/>
    <xf numFmtId="0" fontId="106" fillId="0" borderId="0"/>
    <xf numFmtId="0" fontId="38" fillId="0" borderId="0"/>
    <xf numFmtId="0" fontId="38" fillId="0" borderId="0"/>
    <xf numFmtId="0" fontId="109" fillId="15" borderId="0" applyNumberFormat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10" fillId="15" borderId="0" applyNumberFormat="0" applyBorder="0" applyAlignment="0" applyProtection="0">
      <alignment vertical="center"/>
    </xf>
    <xf numFmtId="0" fontId="110" fillId="2" borderId="0" applyNumberFormat="0" applyBorder="0" applyAlignment="0" applyProtection="0">
      <alignment vertical="center"/>
    </xf>
    <xf numFmtId="0" fontId="110" fillId="3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7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105" fillId="0" borderId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16" borderId="0" applyNumberFormat="0" applyBorder="0" applyAlignment="0" applyProtection="0"/>
    <xf numFmtId="0" fontId="109" fillId="19" borderId="0" applyNumberFormat="0" applyBorder="0" applyAlignment="0" applyProtection="0"/>
    <xf numFmtId="0" fontId="109" fillId="22" borderId="0" applyNumberFormat="0" applyBorder="0" applyAlignment="0" applyProtection="0"/>
    <xf numFmtId="0" fontId="110" fillId="19" borderId="0" applyNumberFormat="0" applyBorder="0" applyAlignment="0" applyProtection="0">
      <alignment vertical="center"/>
    </xf>
    <xf numFmtId="0" fontId="110" fillId="20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110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3" borderId="0" applyNumberFormat="0" applyBorder="0" applyAlignment="0" applyProtection="0">
      <alignment vertical="center"/>
    </xf>
    <xf numFmtId="0" fontId="112" fillId="20" borderId="0" applyNumberFormat="0" applyBorder="0" applyAlignment="0" applyProtection="0">
      <alignment vertical="center"/>
    </xf>
    <xf numFmtId="0" fontId="112" fillId="21" borderId="0" applyNumberFormat="0" applyBorder="0" applyAlignment="0" applyProtection="0">
      <alignment vertical="center"/>
    </xf>
    <xf numFmtId="0" fontId="112" fillId="24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12" fillId="26" borderId="0" applyNumberFormat="0" applyBorder="0" applyAlignment="0" applyProtection="0">
      <alignment vertical="center"/>
    </xf>
    <xf numFmtId="0" fontId="106" fillId="0" borderId="0">
      <protection locked="0"/>
    </xf>
    <xf numFmtId="0" fontId="111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11" fillId="31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111" fillId="36" borderId="0" applyNumberFormat="0" applyBorder="0" applyAlignment="0" applyProtection="0"/>
    <xf numFmtId="0" fontId="89" fillId="32" borderId="0" applyNumberFormat="0" applyBorder="0" applyAlignment="0" applyProtection="0"/>
    <xf numFmtId="0" fontId="89" fillId="37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111" fillId="24" borderId="0" applyNumberFormat="0" applyBorder="0" applyAlignment="0" applyProtection="0"/>
    <xf numFmtId="0" fontId="89" fillId="28" borderId="0" applyNumberFormat="0" applyBorder="0" applyAlignment="0" applyProtection="0"/>
    <xf numFmtId="0" fontId="89" fillId="33" borderId="0" applyNumberFormat="0" applyBorder="0" applyAlignment="0" applyProtection="0"/>
    <xf numFmtId="0" fontId="76" fillId="33" borderId="0" applyNumberFormat="0" applyBorder="0" applyAlignment="0" applyProtection="0"/>
    <xf numFmtId="0" fontId="76" fillId="30" borderId="0" applyNumberFormat="0" applyBorder="0" applyAlignment="0" applyProtection="0"/>
    <xf numFmtId="0" fontId="111" fillId="25" borderId="0" applyNumberFormat="0" applyBorder="0" applyAlignment="0" applyProtection="0"/>
    <xf numFmtId="0" fontId="89" fillId="38" borderId="0" applyNumberFormat="0" applyBorder="0" applyAlignment="0" applyProtection="0"/>
    <xf numFmtId="0" fontId="89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9" borderId="0" applyNumberFormat="0" applyBorder="0" applyAlignment="0" applyProtection="0"/>
    <xf numFmtId="0" fontId="111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113" fillId="0" borderId="0">
      <alignment horizontal="center" wrapText="1"/>
      <protection locked="0"/>
    </xf>
    <xf numFmtId="0" fontId="114" fillId="2" borderId="0" applyNumberFormat="0" applyBorder="0" applyAlignment="0" applyProtection="0"/>
    <xf numFmtId="3" fontId="115" fillId="0" borderId="0"/>
    <xf numFmtId="190" fontId="116" fillId="0" borderId="6" applyAlignment="0" applyProtection="0"/>
    <xf numFmtId="191" fontId="108" fillId="0" borderId="0" applyFill="0" applyBorder="0" applyAlignment="0"/>
    <xf numFmtId="0" fontId="117" fillId="43" borderId="24" applyNumberFormat="0" applyAlignment="0" applyProtection="0"/>
    <xf numFmtId="0" fontId="118" fillId="44" borderId="25" applyNumberFormat="0" applyAlignment="0" applyProtection="0"/>
    <xf numFmtId="41" fontId="105" fillId="0" borderId="0" applyFont="0" applyFill="0" applyBorder="0" applyAlignment="0" applyProtection="0"/>
    <xf numFmtId="192" fontId="103" fillId="0" borderId="0"/>
    <xf numFmtId="193" fontId="105" fillId="0" borderId="0" applyFont="0" applyFill="0" applyBorder="0" applyAlignment="0" applyProtection="0"/>
    <xf numFmtId="194" fontId="105" fillId="0" borderId="0"/>
    <xf numFmtId="195" fontId="105" fillId="0" borderId="0" applyFont="0" applyFill="0" applyBorder="0" applyAlignment="0" applyProtection="0"/>
    <xf numFmtId="196" fontId="105" fillId="0" borderId="0" applyFont="0" applyFill="0" applyBorder="0" applyAlignment="0" applyProtection="0"/>
    <xf numFmtId="197" fontId="103" fillId="0" borderId="0"/>
    <xf numFmtId="0" fontId="119" fillId="0" borderId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98" fontId="103" fillId="0" borderId="0"/>
    <xf numFmtId="0" fontId="120" fillId="0" borderId="0" applyNumberFormat="0" applyFill="0" applyBorder="0" applyAlignment="0" applyProtection="0"/>
    <xf numFmtId="2" fontId="119" fillId="0" borderId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3" borderId="0" applyNumberFormat="0" applyBorder="0" applyAlignment="0" applyProtection="0"/>
    <xf numFmtId="38" fontId="123" fillId="45" borderId="0" applyNumberFormat="0" applyBorder="0" applyAlignment="0" applyProtection="0"/>
    <xf numFmtId="0" fontId="124" fillId="0" borderId="26" applyNumberFormat="0" applyAlignment="0" applyProtection="0">
      <alignment horizontal="left" vertical="center"/>
    </xf>
    <xf numFmtId="0" fontId="124" fillId="0" borderId="19">
      <alignment horizontal="left" vertical="center"/>
    </xf>
    <xf numFmtId="0" fontId="125" fillId="0" borderId="27" applyNumberFormat="0" applyFill="0" applyAlignment="0" applyProtection="0"/>
    <xf numFmtId="0" fontId="126" fillId="0" borderId="28" applyNumberFormat="0" applyFill="0" applyAlignment="0" applyProtection="0"/>
    <xf numFmtId="0" fontId="127" fillId="0" borderId="29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Protection="0"/>
    <xf numFmtId="0" fontId="124" fillId="0" borderId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18" borderId="24" applyNumberFormat="0" applyAlignment="0" applyProtection="0"/>
    <xf numFmtId="10" fontId="123" fillId="46" borderId="1" applyNumberFormat="0" applyBorder="0" applyAlignment="0" applyProtection="0"/>
    <xf numFmtId="199" fontId="131" fillId="47" borderId="0"/>
    <xf numFmtId="0" fontId="132" fillId="18" borderId="24" applyNumberFormat="0" applyAlignment="0" applyProtection="0">
      <alignment vertical="center"/>
    </xf>
    <xf numFmtId="0" fontId="133" fillId="0" borderId="30" applyNumberFormat="0" applyFill="0" applyAlignment="0" applyProtection="0"/>
    <xf numFmtId="199" fontId="134" fillId="48" borderId="0"/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00" fontId="105" fillId="0" borderId="0" applyFont="0" applyFill="0" applyBorder="0" applyAlignment="0" applyProtection="0"/>
    <xf numFmtId="0" fontId="105" fillId="0" borderId="0" applyFont="0" applyFill="0" applyBorder="0" applyAlignment="0" applyProtection="0"/>
    <xf numFmtId="201" fontId="135" fillId="0" borderId="0" applyFont="0" applyFill="0" applyBorder="0" applyAlignment="0" applyProtection="0"/>
    <xf numFmtId="202" fontId="135" fillId="0" borderId="0" applyFont="0" applyFill="0" applyBorder="0" applyAlignment="0" applyProtection="0"/>
    <xf numFmtId="203" fontId="105" fillId="0" borderId="0" applyFont="0" applyFill="0" applyBorder="0" applyAlignment="0" applyProtection="0"/>
    <xf numFmtId="200" fontId="105" fillId="0" borderId="0" applyFont="0" applyFill="0" applyBorder="0" applyAlignment="0" applyProtection="0"/>
    <xf numFmtId="0" fontId="136" fillId="49" borderId="0" applyNumberFormat="0" applyBorder="0" applyAlignment="0" applyProtection="0"/>
    <xf numFmtId="0" fontId="103" fillId="0" borderId="0"/>
    <xf numFmtId="37" fontId="137" fillId="0" borderId="0"/>
    <xf numFmtId="0" fontId="138" fillId="0" borderId="0"/>
    <xf numFmtId="0" fontId="131" fillId="0" borderId="0"/>
    <xf numFmtId="204" fontId="139" fillId="0" borderId="0"/>
    <xf numFmtId="0" fontId="106" fillId="0" borderId="0"/>
    <xf numFmtId="0" fontId="85" fillId="50" borderId="31" applyNumberFormat="0" applyFont="0" applyAlignment="0" applyProtection="0"/>
    <xf numFmtId="0" fontId="140" fillId="43" borderId="32" applyNumberFormat="0" applyAlignment="0" applyProtection="0"/>
    <xf numFmtId="14" fontId="113" fillId="0" borderId="0">
      <alignment horizontal="center" wrapText="1"/>
      <protection locked="0"/>
    </xf>
    <xf numFmtId="10" fontId="105" fillId="0" borderId="0" applyFont="0" applyFill="0" applyBorder="0" applyAlignment="0" applyProtection="0"/>
    <xf numFmtId="9" fontId="106" fillId="0" borderId="0" applyFont="0" applyFill="0" applyBorder="0" applyAlignment="0" applyProtection="0"/>
    <xf numFmtId="13" fontId="105" fillId="0" borderId="0" applyFont="0" applyFill="0" applyProtection="0"/>
    <xf numFmtId="0" fontId="135" fillId="0" borderId="0" applyNumberFormat="0" applyFont="0" applyFill="0" applyBorder="0" applyAlignment="0" applyProtection="0">
      <alignment horizontal="left"/>
    </xf>
    <xf numFmtId="15" fontId="135" fillId="0" borderId="0" applyFont="0" applyFill="0" applyBorder="0" applyAlignment="0" applyProtection="0"/>
    <xf numFmtId="4" fontId="135" fillId="0" borderId="0" applyFont="0" applyFill="0" applyBorder="0" applyAlignment="0" applyProtection="0"/>
    <xf numFmtId="0" fontId="116" fillId="0" borderId="17">
      <alignment horizontal="center"/>
    </xf>
    <xf numFmtId="3" fontId="135" fillId="0" borderId="0" applyFont="0" applyFill="0" applyBorder="0" applyAlignment="0" applyProtection="0"/>
    <xf numFmtId="0" fontId="135" fillId="51" borderId="0" applyNumberFormat="0" applyFont="0" applyBorder="0" applyAlignment="0" applyProtection="0"/>
    <xf numFmtId="3" fontId="141" fillId="0" borderId="0"/>
    <xf numFmtId="0" fontId="85" fillId="0" borderId="0" applyNumberFormat="0" applyFill="0" applyBorder="0" applyAlignment="0" applyProtection="0"/>
    <xf numFmtId="0" fontId="105" fillId="0" borderId="0"/>
    <xf numFmtId="0" fontId="81" fillId="0" borderId="0"/>
    <xf numFmtId="0" fontId="142" fillId="52" borderId="5">
      <protection locked="0"/>
    </xf>
    <xf numFmtId="0" fontId="143" fillId="0" borderId="0"/>
    <xf numFmtId="0" fontId="38" fillId="0" borderId="0"/>
    <xf numFmtId="0" fontId="142" fillId="52" borderId="5">
      <protection locked="0"/>
    </xf>
    <xf numFmtId="0" fontId="142" fillId="52" borderId="5">
      <protection locked="0"/>
    </xf>
    <xf numFmtId="0" fontId="144" fillId="0" borderId="0" applyNumberFormat="0" applyFill="0" applyBorder="0" applyAlignment="0" applyProtection="0"/>
    <xf numFmtId="0" fontId="145" fillId="0" borderId="33" applyNumberFormat="0" applyFill="0" applyAlignment="0" applyProtection="0"/>
    <xf numFmtId="205" fontId="105" fillId="0" borderId="0" applyFont="0" applyFill="0" applyBorder="0" applyAlignment="0" applyProtection="0"/>
    <xf numFmtId="206" fontId="105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209" fontId="105" fillId="0" borderId="0" applyFont="0" applyFill="0" applyBorder="0" applyAlignment="0" applyProtection="0"/>
    <xf numFmtId="210" fontId="105" fillId="0" borderId="0" applyFont="0" applyFill="0" applyBorder="0" applyAlignment="0" applyProtection="0"/>
    <xf numFmtId="0" fontId="105" fillId="0" borderId="4" applyNumberFormat="0" applyFill="0" applyProtection="0">
      <alignment horizontal="right"/>
    </xf>
    <xf numFmtId="0" fontId="148" fillId="0" borderId="27" applyNumberFormat="0" applyFill="0" applyAlignment="0" applyProtection="0">
      <alignment vertical="center"/>
    </xf>
    <xf numFmtId="0" fontId="149" fillId="0" borderId="28" applyNumberFormat="0" applyFill="0" applyAlignment="0" applyProtection="0">
      <alignment vertical="center"/>
    </xf>
    <xf numFmtId="0" fontId="150" fillId="0" borderId="29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51" fillId="0" borderId="4" applyNumberFormat="0" applyFill="0" applyProtection="0">
      <alignment horizontal="center"/>
    </xf>
    <xf numFmtId="0" fontId="152" fillId="0" borderId="0" applyNumberFormat="0" applyFill="0" applyBorder="0" applyAlignment="0" applyProtection="0"/>
    <xf numFmtId="0" fontId="153" fillId="0" borderId="21" applyNumberFormat="0" applyFill="0" applyProtection="0">
      <alignment horizontal="center"/>
    </xf>
    <xf numFmtId="0" fontId="154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53" borderId="0" applyNumberFormat="0" applyBorder="0" applyAlignment="0" applyProtection="0">
      <alignment vertical="center"/>
    </xf>
    <xf numFmtId="0" fontId="92" fillId="53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53" borderId="0" applyNumberFormat="0" applyBorder="0" applyAlignment="0" applyProtection="0">
      <alignment vertical="center"/>
    </xf>
    <xf numFmtId="0" fontId="92" fillId="53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7" fillId="54" borderId="0" applyNumberFormat="0" applyBorder="0" applyAlignment="0" applyProtection="0"/>
    <xf numFmtId="0" fontId="156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92" fillId="53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7" fillId="54" borderId="0" applyNumberFormat="0" applyBorder="0" applyAlignment="0" applyProtection="0"/>
    <xf numFmtId="0" fontId="92" fillId="53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53" borderId="0" applyNumberFormat="0" applyBorder="0" applyAlignment="0" applyProtection="0">
      <alignment vertical="center"/>
    </xf>
    <xf numFmtId="0" fontId="154" fillId="53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9" fillId="53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157" fillId="54" borderId="0" applyNumberFormat="0" applyBorder="0" applyAlignment="0" applyProtection="0"/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92" fillId="16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5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78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5" fillId="0" borderId="0">
      <alignment vertical="center"/>
    </xf>
    <xf numFmtId="0" fontId="85" fillId="0" borderId="0"/>
    <xf numFmtId="0" fontId="89" fillId="0" borderId="0">
      <alignment vertical="center"/>
    </xf>
    <xf numFmtId="0" fontId="105" fillId="0" borderId="0"/>
    <xf numFmtId="0" fontId="85" fillId="0" borderId="0"/>
    <xf numFmtId="0" fontId="85" fillId="0" borderId="0"/>
    <xf numFmtId="0" fontId="85" fillId="0" borderId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85" fillId="0" borderId="0"/>
    <xf numFmtId="0" fontId="85" fillId="0" borderId="0">
      <alignment vertical="center"/>
    </xf>
    <xf numFmtId="0" fontId="81" fillId="0" borderId="0">
      <alignment vertical="center"/>
    </xf>
    <xf numFmtId="0" fontId="160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9" fontId="162" fillId="0" borderId="0" applyFont="0" applyFill="0" applyBorder="0" applyAlignment="0" applyProtection="0"/>
    <xf numFmtId="0" fontId="16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65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6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93" fillId="5" borderId="0" applyNumberFormat="0" applyBorder="0" applyAlignment="0" applyProtection="0">
      <alignment vertical="center"/>
    </xf>
    <xf numFmtId="0" fontId="166" fillId="17" borderId="0" applyNumberFormat="0" applyBorder="0" applyAlignment="0" applyProtection="0">
      <alignment vertical="center"/>
    </xf>
    <xf numFmtId="0" fontId="166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3" fillId="5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4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33" applyNumberFormat="0" applyFill="0" applyAlignment="0" applyProtection="0">
      <alignment vertical="center"/>
    </xf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195" fontId="169" fillId="0" borderId="0" applyFont="0" applyFill="0" applyBorder="0" applyAlignment="0" applyProtection="0"/>
    <xf numFmtId="211" fontId="169" fillId="0" borderId="0" applyFont="0" applyFill="0" applyBorder="0" applyAlignment="0" applyProtection="0"/>
    <xf numFmtId="0" fontId="170" fillId="43" borderId="24" applyNumberFormat="0" applyAlignment="0" applyProtection="0">
      <alignment vertical="center"/>
    </xf>
    <xf numFmtId="0" fontId="171" fillId="44" borderId="25" applyNumberForma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53" fillId="0" borderId="21" applyNumberFormat="0" applyFill="0" applyProtection="0">
      <alignment horizontal="left"/>
    </xf>
    <xf numFmtId="0" fontId="173" fillId="0" borderId="0" applyNumberFormat="0" applyFill="0" applyBorder="0" applyAlignment="0" applyProtection="0">
      <alignment vertical="center"/>
    </xf>
    <xf numFmtId="0" fontId="174" fillId="0" borderId="30" applyNumberFormat="0" applyFill="0" applyAlignment="0" applyProtection="0">
      <alignment vertical="center"/>
    </xf>
    <xf numFmtId="212" fontId="38" fillId="0" borderId="0" applyFont="0" applyFill="0" applyBorder="0" applyAlignment="0" applyProtection="0"/>
    <xf numFmtId="213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5" fontId="38" fillId="0" borderId="0" applyFont="0" applyFill="0" applyBorder="0" applyAlignment="0" applyProtection="0"/>
    <xf numFmtId="0" fontId="103" fillId="0" borderId="0"/>
    <xf numFmtId="41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1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3" fontId="81" fillId="0" borderId="0" applyFont="0" applyFill="0" applyBorder="0" applyAlignment="0" applyProtection="0">
      <alignment vertical="center"/>
    </xf>
    <xf numFmtId="41" fontId="89" fillId="0" borderId="0" applyFont="0" applyFill="0" applyBorder="0" applyAlignment="0" applyProtection="0">
      <alignment vertical="center"/>
    </xf>
    <xf numFmtId="0" fontId="162" fillId="0" borderId="0"/>
    <xf numFmtId="0" fontId="112" fillId="27" borderId="0" applyNumberFormat="0" applyBorder="0" applyAlignment="0" applyProtection="0">
      <alignment vertical="center"/>
    </xf>
    <xf numFmtId="0" fontId="112" fillId="31" borderId="0" applyNumberFormat="0" applyBorder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112" fillId="24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112" fillId="40" borderId="0" applyNumberFormat="0" applyBorder="0" applyAlignment="0" applyProtection="0">
      <alignment vertical="center"/>
    </xf>
    <xf numFmtId="216" fontId="105" fillId="0" borderId="21" applyFill="0" applyProtection="0">
      <alignment horizontal="right"/>
    </xf>
    <xf numFmtId="0" fontId="105" fillId="0" borderId="4" applyNumberFormat="0" applyFill="0" applyProtection="0">
      <alignment horizontal="left"/>
    </xf>
    <xf numFmtId="0" fontId="175" fillId="49" borderId="0" applyNumberFormat="0" applyBorder="0" applyAlignment="0" applyProtection="0">
      <alignment vertical="center"/>
    </xf>
    <xf numFmtId="0" fontId="176" fillId="43" borderId="32" applyNumberFormat="0" applyAlignment="0" applyProtection="0">
      <alignment vertical="center"/>
    </xf>
    <xf numFmtId="0" fontId="177" fillId="18" borderId="24" applyNumberFormat="0" applyAlignment="0" applyProtection="0">
      <alignment vertical="center"/>
    </xf>
    <xf numFmtId="1" fontId="105" fillId="0" borderId="21" applyFill="0" applyProtection="0">
      <alignment horizontal="center"/>
    </xf>
    <xf numFmtId="1" fontId="68" fillId="0" borderId="1">
      <alignment vertical="center"/>
      <protection locked="0"/>
    </xf>
    <xf numFmtId="0" fontId="85" fillId="0" borderId="0">
      <alignment vertical="center"/>
    </xf>
    <xf numFmtId="0" fontId="85" fillId="0" borderId="0">
      <alignment vertical="center"/>
    </xf>
    <xf numFmtId="0" fontId="178" fillId="0" borderId="0"/>
    <xf numFmtId="186" fontId="68" fillId="0" borderId="1">
      <alignment vertical="center"/>
      <protection locked="0"/>
    </xf>
    <xf numFmtId="0" fontId="105" fillId="0" borderId="0"/>
    <xf numFmtId="0" fontId="169" fillId="0" borderId="0"/>
    <xf numFmtId="0" fontId="135" fillId="0" borderId="0"/>
    <xf numFmtId="43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0" fontId="85" fillId="50" borderId="31" applyNumberFormat="0" applyFont="0" applyAlignment="0" applyProtection="0">
      <alignment vertical="center"/>
    </xf>
    <xf numFmtId="38" fontId="179" fillId="0" borderId="0" applyFont="0" applyFill="0" applyBorder="0" applyAlignment="0" applyProtection="0"/>
    <xf numFmtId="40" fontId="179" fillId="0" borderId="0" applyFont="0" applyFill="0" applyBorder="0" applyAlignment="0" applyProtection="0"/>
    <xf numFmtId="0" fontId="179" fillId="0" borderId="0" applyFont="0" applyFill="0" applyBorder="0" applyAlignment="0" applyProtection="0"/>
    <xf numFmtId="0" fontId="179" fillId="0" borderId="0" applyFont="0" applyFill="0" applyBorder="0" applyAlignment="0" applyProtection="0"/>
    <xf numFmtId="0" fontId="180" fillId="0" borderId="0"/>
    <xf numFmtId="0" fontId="154" fillId="2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2" fillId="23" borderId="0" applyNumberFormat="0" applyBorder="0" applyAlignment="0" applyProtection="0">
      <alignment vertical="center"/>
    </xf>
    <xf numFmtId="0" fontId="182" fillId="20" borderId="0" applyNumberFormat="0" applyBorder="0" applyAlignment="0" applyProtection="0">
      <alignment vertical="center"/>
    </xf>
    <xf numFmtId="0" fontId="182" fillId="21" borderId="0" applyNumberFormat="0" applyBorder="0" applyAlignment="0" applyProtection="0">
      <alignment vertical="center"/>
    </xf>
    <xf numFmtId="0" fontId="182" fillId="24" borderId="0" applyNumberFormat="0" applyBorder="0" applyAlignment="0" applyProtection="0">
      <alignment vertical="center"/>
    </xf>
    <xf numFmtId="0" fontId="182" fillId="25" borderId="0" applyNumberFormat="0" applyBorder="0" applyAlignment="0" applyProtection="0">
      <alignment vertical="center"/>
    </xf>
    <xf numFmtId="0" fontId="182" fillId="26" borderId="0" applyNumberFormat="0" applyBorder="0" applyAlignment="0" applyProtection="0">
      <alignment vertical="center"/>
    </xf>
    <xf numFmtId="0" fontId="183" fillId="0" borderId="27" applyNumberFormat="0" applyFill="0" applyAlignment="0" applyProtection="0">
      <alignment vertical="center"/>
    </xf>
    <xf numFmtId="0" fontId="184" fillId="0" borderId="28" applyNumberFormat="0" applyFill="0" applyAlignment="0" applyProtection="0">
      <alignment vertical="center"/>
    </xf>
    <xf numFmtId="0" fontId="185" fillId="0" borderId="29" applyNumberFormat="0" applyFill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3" fillId="0" borderId="0">
      <alignment vertical="center"/>
    </xf>
    <xf numFmtId="0" fontId="181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186" fillId="43" borderId="24" applyNumberFormat="0" applyAlignment="0" applyProtection="0">
      <alignment vertical="center"/>
    </xf>
    <xf numFmtId="0" fontId="187" fillId="44" borderId="25" applyNumberFormat="0" applyAlignment="0" applyProtection="0">
      <alignment vertical="center"/>
    </xf>
    <xf numFmtId="0" fontId="18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9" fillId="0" borderId="30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2" fillId="27" borderId="0" applyNumberFormat="0" applyBorder="0" applyAlignment="0" applyProtection="0">
      <alignment vertical="center"/>
    </xf>
    <xf numFmtId="0" fontId="182" fillId="31" borderId="0" applyNumberFormat="0" applyBorder="0" applyAlignment="0" applyProtection="0">
      <alignment vertical="center"/>
    </xf>
    <xf numFmtId="0" fontId="182" fillId="36" borderId="0" applyNumberFormat="0" applyBorder="0" applyAlignment="0" applyProtection="0">
      <alignment vertical="center"/>
    </xf>
    <xf numFmtId="0" fontId="182" fillId="24" borderId="0" applyNumberFormat="0" applyBorder="0" applyAlignment="0" applyProtection="0">
      <alignment vertical="center"/>
    </xf>
    <xf numFmtId="0" fontId="182" fillId="25" borderId="0" applyNumberFormat="0" applyBorder="0" applyAlignment="0" applyProtection="0">
      <alignment vertical="center"/>
    </xf>
    <xf numFmtId="0" fontId="182" fillId="40" borderId="0" applyNumberFormat="0" applyBorder="0" applyAlignment="0" applyProtection="0">
      <alignment vertical="center"/>
    </xf>
    <xf numFmtId="0" fontId="190" fillId="49" borderId="0" applyNumberFormat="0" applyBorder="0" applyAlignment="0" applyProtection="0">
      <alignment vertical="center"/>
    </xf>
    <xf numFmtId="0" fontId="191" fillId="43" borderId="32" applyNumberFormat="0" applyAlignment="0" applyProtection="0">
      <alignment vertical="center"/>
    </xf>
    <xf numFmtId="0" fontId="132" fillId="18" borderId="24" applyNumberFormat="0" applyAlignment="0" applyProtection="0">
      <alignment vertical="center"/>
    </xf>
    <xf numFmtId="0" fontId="11" fillId="50" borderId="31" applyNumberFormat="0" applyFont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2" fillId="0" borderId="0">
      <alignment vertical="center"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7" borderId="0" applyNumberFormat="0" applyBorder="0" applyAlignment="0" applyProtection="0"/>
    <xf numFmtId="0" fontId="21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41" borderId="0" applyNumberFormat="0" applyBorder="0" applyAlignment="0" applyProtection="0"/>
    <xf numFmtId="0" fontId="11" fillId="50" borderId="31" applyNumberFormat="0" applyFont="0" applyAlignment="0" applyProtection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" fontId="16" fillId="0" borderId="1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186" fontId="16" fillId="0" borderId="1">
      <alignment vertical="center"/>
      <protection locked="0"/>
    </xf>
    <xf numFmtId="0" fontId="11" fillId="50" borderId="31" applyNumberFormat="0" applyFont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9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3" fillId="0" borderId="0">
      <alignment vertical="center"/>
    </xf>
    <xf numFmtId="0" fontId="11" fillId="0" borderId="0"/>
    <xf numFmtId="0" fontId="11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5" fillId="0" borderId="0"/>
    <xf numFmtId="0" fontId="21" fillId="0" borderId="0">
      <alignment vertical="center"/>
    </xf>
    <xf numFmtId="0" fontId="11" fillId="0" borderId="0"/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4" fillId="2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7" borderId="0" applyNumberFormat="0" applyBorder="0" applyAlignment="0" applyProtection="0"/>
    <xf numFmtId="0" fontId="21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41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7" borderId="0" applyNumberFormat="0" applyBorder="0" applyAlignment="0" applyProtection="0"/>
    <xf numFmtId="0" fontId="21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4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7" fillId="54" borderId="0" applyNumberFormat="0" applyBorder="0" applyAlignment="0" applyProtection="0"/>
    <xf numFmtId="0" fontId="156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7" fillId="54" borderId="0" applyNumberFormat="0" applyBorder="0" applyAlignment="0" applyProtection="0"/>
    <xf numFmtId="0" fontId="12" fillId="53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8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4" fillId="16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53" borderId="0" applyNumberFormat="0" applyBorder="0" applyAlignment="0" applyProtection="0">
      <alignment vertical="center"/>
    </xf>
    <xf numFmtId="0" fontId="154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9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7" fillId="54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6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65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6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66" fillId="17" borderId="0" applyNumberFormat="0" applyBorder="0" applyAlignment="0" applyProtection="0">
      <alignment vertical="center"/>
    </xf>
    <xf numFmtId="0" fontId="166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3" fillId="17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6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3" fillId="37" borderId="0" applyNumberFormat="0" applyBorder="0" applyAlignment="0" applyProtection="0"/>
    <xf numFmtId="0" fontId="163" fillId="37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5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2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9" fillId="64" borderId="0" applyNumberFormat="0" applyBorder="0" applyAlignment="0" applyProtection="0">
      <alignment vertical="center"/>
    </xf>
    <xf numFmtId="0" fontId="79" fillId="68" borderId="0" applyNumberFormat="0" applyBorder="0" applyAlignment="0" applyProtection="0">
      <alignment vertical="center"/>
    </xf>
    <xf numFmtId="0" fontId="79" fillId="72" borderId="0" applyNumberFormat="0" applyBorder="0" applyAlignment="0" applyProtection="0">
      <alignment vertical="center"/>
    </xf>
    <xf numFmtId="0" fontId="79" fillId="76" borderId="0" applyNumberFormat="0" applyBorder="0" applyAlignment="0" applyProtection="0">
      <alignment vertical="center"/>
    </xf>
    <xf numFmtId="0" fontId="79" fillId="80" borderId="0" applyNumberFormat="0" applyBorder="0" applyAlignment="0" applyProtection="0">
      <alignment vertical="center"/>
    </xf>
    <xf numFmtId="0" fontId="79" fillId="84" borderId="0" applyNumberFormat="0" applyBorder="0" applyAlignment="0" applyProtection="0">
      <alignment vertical="center"/>
    </xf>
    <xf numFmtId="0" fontId="79" fillId="65" borderId="0" applyNumberFormat="0" applyBorder="0" applyAlignment="0" applyProtection="0">
      <alignment vertical="center"/>
    </xf>
    <xf numFmtId="0" fontId="79" fillId="69" borderId="0" applyNumberFormat="0" applyBorder="0" applyAlignment="0" applyProtection="0">
      <alignment vertical="center"/>
    </xf>
    <xf numFmtId="0" fontId="79" fillId="73" borderId="0" applyNumberFormat="0" applyBorder="0" applyAlignment="0" applyProtection="0">
      <alignment vertical="center"/>
    </xf>
    <xf numFmtId="0" fontId="79" fillId="77" borderId="0" applyNumberFormat="0" applyBorder="0" applyAlignment="0" applyProtection="0">
      <alignment vertical="center"/>
    </xf>
    <xf numFmtId="0" fontId="79" fillId="81" borderId="0" applyNumberFormat="0" applyBorder="0" applyAlignment="0" applyProtection="0">
      <alignment vertical="center"/>
    </xf>
    <xf numFmtId="0" fontId="79" fillId="85" borderId="0" applyNumberFormat="0" applyBorder="0" applyAlignment="0" applyProtection="0">
      <alignment vertical="center"/>
    </xf>
    <xf numFmtId="0" fontId="193" fillId="66" borderId="0" applyNumberFormat="0" applyBorder="0" applyAlignment="0" applyProtection="0">
      <alignment vertical="center"/>
    </xf>
    <xf numFmtId="0" fontId="193" fillId="70" borderId="0" applyNumberFormat="0" applyBorder="0" applyAlignment="0" applyProtection="0">
      <alignment vertical="center"/>
    </xf>
    <xf numFmtId="0" fontId="193" fillId="74" borderId="0" applyNumberFormat="0" applyBorder="0" applyAlignment="0" applyProtection="0">
      <alignment vertical="center"/>
    </xf>
    <xf numFmtId="0" fontId="193" fillId="78" borderId="0" applyNumberFormat="0" applyBorder="0" applyAlignment="0" applyProtection="0">
      <alignment vertical="center"/>
    </xf>
    <xf numFmtId="0" fontId="193" fillId="82" borderId="0" applyNumberFormat="0" applyBorder="0" applyAlignment="0" applyProtection="0">
      <alignment vertical="center"/>
    </xf>
    <xf numFmtId="0" fontId="193" fillId="86" borderId="0" applyNumberFormat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195" fillId="0" borderId="34" applyNumberFormat="0" applyFill="0" applyAlignment="0" applyProtection="0">
      <alignment vertical="center"/>
    </xf>
    <xf numFmtId="0" fontId="196" fillId="0" borderId="35" applyNumberFormat="0" applyFill="0" applyAlignment="0" applyProtection="0">
      <alignment vertical="center"/>
    </xf>
    <xf numFmtId="0" fontId="197" fillId="0" borderId="36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7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21" fillId="0" borderId="0">
      <alignment vertical="center"/>
    </xf>
    <xf numFmtId="0" fontId="3" fillId="0" borderId="0">
      <alignment vertical="center"/>
    </xf>
    <xf numFmtId="0" fontId="199" fillId="56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0" fillId="0" borderId="42" applyNumberFormat="0" applyFill="0" applyAlignment="0" applyProtection="0">
      <alignment vertical="center"/>
    </xf>
    <xf numFmtId="0" fontId="201" fillId="60" borderId="37" applyNumberFormat="0" applyAlignment="0" applyProtection="0">
      <alignment vertical="center"/>
    </xf>
    <xf numFmtId="0" fontId="202" fillId="61" borderId="40" applyNumberFormat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39" applyNumberFormat="0" applyFill="0" applyAlignment="0" applyProtection="0">
      <alignment vertical="center"/>
    </xf>
    <xf numFmtId="0" fontId="28" fillId="87" borderId="0" applyNumberFormat="0" applyBorder="0" applyAlignment="0" applyProtection="0"/>
    <xf numFmtId="0" fontId="28" fillId="88" borderId="0" applyNumberFormat="0" applyBorder="0" applyAlignment="0" applyProtection="0"/>
    <xf numFmtId="0" fontId="28" fillId="89" borderId="0" applyNumberFormat="0" applyBorder="0" applyAlignment="0" applyProtection="0"/>
    <xf numFmtId="0" fontId="193" fillId="63" borderId="0" applyNumberFormat="0" applyBorder="0" applyAlignment="0" applyProtection="0">
      <alignment vertical="center"/>
    </xf>
    <xf numFmtId="0" fontId="193" fillId="67" borderId="0" applyNumberFormat="0" applyBorder="0" applyAlignment="0" applyProtection="0">
      <alignment vertical="center"/>
    </xf>
    <xf numFmtId="0" fontId="193" fillId="71" borderId="0" applyNumberFormat="0" applyBorder="0" applyAlignment="0" applyProtection="0">
      <alignment vertical="center"/>
    </xf>
    <xf numFmtId="0" fontId="193" fillId="75" borderId="0" applyNumberFormat="0" applyBorder="0" applyAlignment="0" applyProtection="0">
      <alignment vertical="center"/>
    </xf>
    <xf numFmtId="0" fontId="193" fillId="79" borderId="0" applyNumberFormat="0" applyBorder="0" applyAlignment="0" applyProtection="0">
      <alignment vertical="center"/>
    </xf>
    <xf numFmtId="0" fontId="193" fillId="83" borderId="0" applyNumberFormat="0" applyBorder="0" applyAlignment="0" applyProtection="0">
      <alignment vertical="center"/>
    </xf>
    <xf numFmtId="0" fontId="206" fillId="58" borderId="0" applyNumberFormat="0" applyBorder="0" applyAlignment="0" applyProtection="0">
      <alignment vertical="center"/>
    </xf>
    <xf numFmtId="0" fontId="207" fillId="60" borderId="38" applyNumberFormat="0" applyAlignment="0" applyProtection="0">
      <alignment vertical="center"/>
    </xf>
    <xf numFmtId="0" fontId="208" fillId="59" borderId="37" applyNumberFormat="0" applyAlignment="0" applyProtection="0">
      <alignment vertical="center"/>
    </xf>
    <xf numFmtId="0" fontId="3" fillId="62" borderId="41" applyNumberFormat="0" applyFont="0" applyAlignment="0" applyProtection="0">
      <alignment vertical="center"/>
    </xf>
  </cellStyleXfs>
  <cellXfs count="796">
    <xf numFmtId="0" fontId="0" fillId="0" borderId="0" xfId="0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1" xfId="27" applyFont="1" applyBorder="1" applyAlignment="1">
      <alignment vertical="center" shrinkToFit="1"/>
    </xf>
    <xf numFmtId="0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11" fillId="0" borderId="1" xfId="27" applyFont="1" applyBorder="1" applyAlignment="1">
      <alignment vertical="center" shrinkToFit="1"/>
    </xf>
    <xf numFmtId="0" fontId="17" fillId="0" borderId="1" xfId="27" applyFont="1" applyBorder="1" applyAlignment="1">
      <alignment vertical="center" shrinkToFit="1"/>
    </xf>
    <xf numFmtId="0" fontId="11" fillId="0" borderId="1" xfId="27" applyBorder="1" applyAlignment="1">
      <alignment vertical="center" shrinkToFit="1"/>
    </xf>
    <xf numFmtId="0" fontId="11" fillId="0" borderId="0" xfId="23">
      <alignment vertical="center"/>
    </xf>
    <xf numFmtId="0" fontId="14" fillId="0" borderId="1" xfId="23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11" fillId="0" borderId="0" xfId="25">
      <alignment vertical="center"/>
    </xf>
    <xf numFmtId="0" fontId="11" fillId="0" borderId="3" xfId="25" applyBorder="1" applyAlignment="1">
      <alignment horizontal="right" vertical="center"/>
    </xf>
    <xf numFmtId="0" fontId="11" fillId="0" borderId="5" xfId="25" applyBorder="1" applyAlignment="1">
      <alignment vertical="center"/>
    </xf>
    <xf numFmtId="0" fontId="16" fillId="0" borderId="1" xfId="25" applyFont="1" applyBorder="1">
      <alignment vertical="center"/>
    </xf>
    <xf numFmtId="0" fontId="16" fillId="0" borderId="1" xfId="25" applyFont="1" applyBorder="1" applyAlignment="1">
      <alignment vertical="center" shrinkToFit="1"/>
    </xf>
    <xf numFmtId="0" fontId="19" fillId="0" borderId="1" xfId="25" applyFont="1" applyBorder="1" applyAlignment="1">
      <alignment vertical="center" shrinkToFit="1"/>
    </xf>
    <xf numFmtId="0" fontId="19" fillId="0" borderId="1" xfId="25" applyFont="1" applyBorder="1" applyAlignment="1">
      <alignment vertical="center"/>
    </xf>
    <xf numFmtId="0" fontId="11" fillId="0" borderId="0" xfId="25" applyFont="1">
      <alignment vertical="center"/>
    </xf>
    <xf numFmtId="0" fontId="11" fillId="0" borderId="0" xfId="25" applyFont="1" applyAlignment="1">
      <alignment vertical="center" shrinkToFit="1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shrinkToFit="1"/>
    </xf>
    <xf numFmtId="0" fontId="8" fillId="0" borderId="1" xfId="0" applyFont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shrinkToFit="1"/>
    </xf>
    <xf numFmtId="0" fontId="23" fillId="6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7" borderId="1" xfId="0" applyNumberFormat="1" applyFill="1" applyBorder="1" applyAlignment="1">
      <alignment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176" fontId="14" fillId="0" borderId="1" xfId="22" applyNumberFormat="1" applyFont="1" applyBorder="1" applyAlignment="1">
      <alignment horizontal="center" vertical="center"/>
    </xf>
    <xf numFmtId="178" fontId="11" fillId="4" borderId="1" xfId="22" applyNumberFormat="1" applyFill="1" applyBorder="1">
      <alignment vertical="center"/>
    </xf>
    <xf numFmtId="178" fontId="11" fillId="0" borderId="1" xfId="22" applyNumberFormat="1" applyBorder="1">
      <alignment vertical="center"/>
    </xf>
    <xf numFmtId="0" fontId="14" fillId="0" borderId="1" xfId="22" applyNumberFormat="1" applyFont="1" applyBorder="1" applyAlignment="1">
      <alignment horizontal="center" vertical="center"/>
    </xf>
    <xf numFmtId="0" fontId="9" fillId="0" borderId="0" xfId="0" applyFont="1"/>
    <xf numFmtId="0" fontId="34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179" fontId="14" fillId="0" borderId="1" xfId="0" applyNumberFormat="1" applyFont="1" applyBorder="1" applyProtection="1"/>
    <xf numFmtId="179" fontId="14" fillId="7" borderId="1" xfId="0" applyNumberFormat="1" applyFont="1" applyFill="1" applyBorder="1" applyProtection="1"/>
    <xf numFmtId="0" fontId="16" fillId="0" borderId="1" xfId="0" applyFont="1" applyFill="1" applyBorder="1" applyAlignment="1">
      <alignment vertical="center"/>
    </xf>
    <xf numFmtId="0" fontId="14" fillId="0" borderId="1" xfId="0" applyFont="1" applyBorder="1" applyProtection="1"/>
    <xf numFmtId="180" fontId="14" fillId="0" borderId="1" xfId="0" applyNumberFormat="1" applyFont="1" applyBorder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7" borderId="1" xfId="0" applyFont="1" applyFill="1" applyBorder="1" applyAlignment="1">
      <alignment vertical="center"/>
    </xf>
    <xf numFmtId="180" fontId="0" fillId="0" borderId="1" xfId="0" applyNumberFormat="1" applyBorder="1"/>
    <xf numFmtId="179" fontId="0" fillId="0" borderId="1" xfId="0" applyNumberFormat="1" applyBorder="1"/>
    <xf numFmtId="0" fontId="0" fillId="7" borderId="1" xfId="0" applyFill="1" applyBorder="1"/>
    <xf numFmtId="0" fontId="0" fillId="7" borderId="1" xfId="0" applyFont="1" applyFill="1" applyBorder="1" applyProtection="1"/>
    <xf numFmtId="0" fontId="16" fillId="0" borderId="1" xfId="0" applyFont="1" applyBorder="1"/>
    <xf numFmtId="0" fontId="11" fillId="7" borderId="1" xfId="0" applyFont="1" applyFill="1" applyBorder="1" applyProtection="1"/>
    <xf numFmtId="0" fontId="38" fillId="0" borderId="1" xfId="0" applyFont="1" applyBorder="1"/>
    <xf numFmtId="0" fontId="37" fillId="0" borderId="1" xfId="0" applyFont="1" applyBorder="1"/>
    <xf numFmtId="0" fontId="14" fillId="0" borderId="1" xfId="0" applyFont="1" applyBorder="1"/>
    <xf numFmtId="181" fontId="14" fillId="0" borderId="1" xfId="0" applyNumberFormat="1" applyFont="1" applyBorder="1" applyProtection="1"/>
    <xf numFmtId="181" fontId="14" fillId="7" borderId="1" xfId="0" applyNumberFormat="1" applyFont="1" applyFill="1" applyBorder="1" applyProtection="1"/>
    <xf numFmtId="181" fontId="0" fillId="0" borderId="1" xfId="0" applyNumberFormat="1" applyBorder="1"/>
    <xf numFmtId="182" fontId="0" fillId="0" borderId="1" xfId="0" applyNumberFormat="1" applyBorder="1"/>
    <xf numFmtId="183" fontId="0" fillId="0" borderId="1" xfId="0" applyNumberFormat="1" applyBorder="1"/>
    <xf numFmtId="0" fontId="16" fillId="0" borderId="1" xfId="0" applyFont="1" applyBorder="1" applyAlignment="1"/>
    <xf numFmtId="3" fontId="0" fillId="0" borderId="1" xfId="0" applyNumberFormat="1" applyBorder="1"/>
    <xf numFmtId="3" fontId="0" fillId="7" borderId="1" xfId="0" applyNumberFormat="1" applyFill="1" applyBorder="1"/>
    <xf numFmtId="0" fontId="16" fillId="0" borderId="1" xfId="0" applyFont="1" applyBorder="1" applyAlignment="1">
      <alignment horizontal="left" indent="1"/>
    </xf>
    <xf numFmtId="181" fontId="0" fillId="7" borderId="1" xfId="0" applyNumberFormat="1" applyFill="1" applyBorder="1"/>
    <xf numFmtId="0" fontId="14" fillId="0" borderId="1" xfId="0" applyFont="1" applyBorder="1" applyAlignment="1"/>
    <xf numFmtId="0" fontId="14" fillId="0" borderId="1" xfId="0" applyFont="1" applyBorder="1" applyAlignment="1" applyProtection="1">
      <alignment horizontal="right" vertical="center"/>
    </xf>
    <xf numFmtId="0" fontId="14" fillId="7" borderId="1" xfId="0" applyFont="1" applyFill="1" applyBorder="1" applyAlignment="1" applyProtection="1">
      <alignment horizontal="right" vertical="center"/>
    </xf>
    <xf numFmtId="0" fontId="37" fillId="0" borderId="1" xfId="0" applyFont="1" applyBorder="1" applyAlignment="1"/>
    <xf numFmtId="0" fontId="14" fillId="7" borderId="1" xfId="0" applyFont="1" applyFill="1" applyBorder="1" applyProtection="1"/>
    <xf numFmtId="0" fontId="14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14" fillId="0" borderId="6" xfId="0" applyFont="1" applyBorder="1" applyAlignment="1"/>
    <xf numFmtId="0" fontId="0" fillId="0" borderId="1" xfId="0" applyFont="1" applyBorder="1" applyProtection="1"/>
    <xf numFmtId="0" fontId="0" fillId="0" borderId="6" xfId="0" applyFont="1" applyBorder="1" applyAlignment="1"/>
    <xf numFmtId="0" fontId="0" fillId="0" borderId="0" xfId="0" applyFont="1" applyBorder="1" applyAlignment="1"/>
    <xf numFmtId="0" fontId="0" fillId="7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" xfId="27" applyFont="1" applyBorder="1" applyAlignment="1">
      <alignment vertical="center" wrapText="1"/>
    </xf>
    <xf numFmtId="0" fontId="32" fillId="7" borderId="1" xfId="43" applyNumberFormat="1" applyFont="1" applyFill="1" applyBorder="1" applyAlignment="1">
      <alignment horizontal="center" vertical="center" shrinkToFit="1"/>
    </xf>
    <xf numFmtId="0" fontId="0" fillId="0" borderId="1" xfId="43" applyNumberFormat="1" applyFont="1" applyBorder="1" applyAlignment="1">
      <alignment shrinkToFit="1"/>
    </xf>
    <xf numFmtId="0" fontId="23" fillId="6" borderId="1" xfId="43" applyNumberFormat="1" applyFont="1" applyFill="1" applyBorder="1" applyAlignment="1">
      <alignment horizontal="right" shrinkToFit="1"/>
    </xf>
    <xf numFmtId="0" fontId="0" fillId="0" borderId="1" xfId="0" applyNumberFormat="1" applyBorder="1" applyAlignment="1">
      <alignment shrinkToFit="1"/>
    </xf>
    <xf numFmtId="0" fontId="19" fillId="0" borderId="1" xfId="27" applyFont="1" applyBorder="1" applyAlignment="1">
      <alignment vertical="center" shrinkToFit="1"/>
    </xf>
    <xf numFmtId="0" fontId="14" fillId="0" borderId="1" xfId="27" applyFont="1" applyBorder="1" applyAlignment="1">
      <alignment vertical="center" shrinkToFit="1"/>
    </xf>
    <xf numFmtId="0" fontId="9" fillId="0" borderId="1" xfId="43" applyNumberFormat="1" applyFont="1" applyBorder="1" applyAlignment="1">
      <alignment shrinkToFit="1"/>
    </xf>
    <xf numFmtId="0" fontId="32" fillId="7" borderId="1" xfId="43" applyNumberFormat="1" applyFont="1" applyFill="1" applyBorder="1" applyAlignment="1">
      <alignment shrinkToFit="1"/>
    </xf>
    <xf numFmtId="0" fontId="9" fillId="0" borderId="1" xfId="0" applyFont="1" applyBorder="1" applyAlignment="1">
      <alignment shrinkToFit="1"/>
    </xf>
    <xf numFmtId="0" fontId="9" fillId="0" borderId="1" xfId="0" applyFont="1" applyBorder="1"/>
    <xf numFmtId="0" fontId="28" fillId="6" borderId="1" xfId="0" applyFont="1" applyFill="1" applyBorder="1" applyAlignment="1">
      <alignment horizontal="center" vertical="center" shrinkToFit="1"/>
    </xf>
    <xf numFmtId="0" fontId="40" fillId="6" borderId="1" xfId="0" applyFont="1" applyFill="1" applyBorder="1" applyAlignment="1">
      <alignment horizontal="center" vertical="center" shrinkToFit="1"/>
    </xf>
    <xf numFmtId="0" fontId="29" fillId="0" borderId="0" xfId="0" applyNumberFormat="1" applyFont="1" applyAlignment="1">
      <alignment shrinkToFit="1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14" fillId="0" borderId="1" xfId="27" applyFont="1" applyBorder="1">
      <alignment vertical="center"/>
    </xf>
    <xf numFmtId="0" fontId="20" fillId="0" borderId="1" xfId="27" applyFont="1" applyBorder="1" applyAlignment="1">
      <alignment vertical="center" shrinkToFit="1"/>
    </xf>
    <xf numFmtId="0" fontId="40" fillId="4" borderId="1" xfId="43" applyNumberFormat="1" applyFont="1" applyFill="1" applyBorder="1" applyAlignment="1">
      <alignment horizontal="left" vertical="center" shrinkToFit="1"/>
    </xf>
    <xf numFmtId="0" fontId="29" fillId="0" borderId="1" xfId="0" applyNumberFormat="1" applyFont="1" applyBorder="1" applyAlignment="1">
      <alignment shrinkToFit="1"/>
    </xf>
    <xf numFmtId="0" fontId="28" fillId="6" borderId="1" xfId="43" applyNumberFormat="1" applyFont="1" applyFill="1" applyBorder="1" applyAlignment="1">
      <alignment horizontal="right" shrinkToFit="1"/>
    </xf>
    <xf numFmtId="0" fontId="0" fillId="6" borderId="0" xfId="0" applyFill="1"/>
    <xf numFmtId="3" fontId="17" fillId="6" borderId="1" xfId="24" applyNumberFormat="1" applyFont="1" applyFill="1" applyBorder="1" applyAlignment="1" applyProtection="1">
      <alignment horizontal="left" vertical="center"/>
    </xf>
    <xf numFmtId="3" fontId="17" fillId="6" borderId="1" xfId="24" applyNumberFormat="1" applyFont="1" applyFill="1" applyBorder="1" applyAlignment="1" applyProtection="1">
      <alignment horizontal="right" vertical="center"/>
    </xf>
    <xf numFmtId="3" fontId="20" fillId="6" borderId="1" xfId="24" applyNumberFormat="1" applyFont="1" applyFill="1" applyBorder="1" applyAlignment="1" applyProtection="1">
      <alignment horizontal="center" vertical="center"/>
    </xf>
    <xf numFmtId="3" fontId="20" fillId="6" borderId="1" xfId="24" applyNumberFormat="1" applyFont="1" applyFill="1" applyBorder="1" applyAlignment="1" applyProtection="1">
      <alignment horizontal="right" vertical="center"/>
    </xf>
    <xf numFmtId="0" fontId="16" fillId="6" borderId="7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" fontId="19" fillId="6" borderId="1" xfId="0" applyNumberFormat="1" applyFont="1" applyFill="1" applyBorder="1" applyAlignment="1">
      <alignment vertical="center" shrinkToFit="1"/>
    </xf>
    <xf numFmtId="0" fontId="0" fillId="6" borderId="0" xfId="0" applyFill="1" applyAlignment="1">
      <alignment shrinkToFit="1"/>
    </xf>
    <xf numFmtId="0" fontId="8" fillId="6" borderId="1" xfId="0" applyFont="1" applyFill="1" applyBorder="1" applyAlignment="1">
      <alignment horizontal="center" vertical="center" shrinkToFit="1"/>
    </xf>
    <xf numFmtId="0" fontId="23" fillId="6" borderId="1" xfId="0" applyFont="1" applyFill="1" applyBorder="1" applyAlignment="1">
      <alignment horizontal="center" vertical="center" shrinkToFit="1"/>
    </xf>
    <xf numFmtId="0" fontId="28" fillId="6" borderId="1" xfId="0" applyFont="1" applyFill="1" applyBorder="1" applyAlignment="1">
      <alignment horizontal="center" vertical="center" shrinkToFit="1"/>
    </xf>
    <xf numFmtId="0" fontId="14" fillId="6" borderId="1" xfId="43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16" fillId="0" borderId="9" xfId="25" applyFont="1" applyBorder="1" applyAlignment="1">
      <alignment vertical="center"/>
    </xf>
    <xf numFmtId="0" fontId="19" fillId="0" borderId="1" xfId="25" applyFont="1" applyBorder="1" applyAlignment="1">
      <alignment horizontal="center" vertical="center"/>
    </xf>
    <xf numFmtId="0" fontId="16" fillId="0" borderId="1" xfId="25" applyFont="1" applyBorder="1" applyAlignment="1">
      <alignment vertical="center"/>
    </xf>
    <xf numFmtId="0" fontId="19" fillId="0" borderId="1" xfId="25" applyFont="1" applyBorder="1">
      <alignment vertical="center"/>
    </xf>
    <xf numFmtId="0" fontId="5" fillId="0" borderId="0" xfId="0" applyFont="1"/>
    <xf numFmtId="3" fontId="20" fillId="6" borderId="1" xfId="24" applyNumberFormat="1" applyFont="1" applyFill="1" applyBorder="1" applyAlignment="1" applyProtection="1">
      <alignment horizontal="left" vertical="center"/>
    </xf>
    <xf numFmtId="0" fontId="41" fillId="0" borderId="1" xfId="0" applyFont="1" applyBorder="1"/>
    <xf numFmtId="0" fontId="11" fillId="0" borderId="0" xfId="25" applyFont="1" applyBorder="1" applyAlignment="1">
      <alignment horizontal="center" vertical="center"/>
    </xf>
    <xf numFmtId="0" fontId="11" fillId="0" borderId="2" xfId="25" applyFont="1" applyBorder="1" applyAlignment="1">
      <alignment horizontal="center" vertical="center"/>
    </xf>
    <xf numFmtId="0" fontId="8" fillId="0" borderId="1" xfId="0" applyFont="1" applyBorder="1"/>
    <xf numFmtId="0" fontId="41" fillId="0" borderId="1" xfId="0" applyFont="1" applyBorder="1" applyAlignment="1">
      <alignment shrinkToFit="1"/>
    </xf>
    <xf numFmtId="0" fontId="0" fillId="6" borderId="1" xfId="0" applyFill="1" applyBorder="1" applyAlignment="1">
      <alignment shrinkToFit="1"/>
    </xf>
    <xf numFmtId="0" fontId="47" fillId="0" borderId="1" xfId="0" applyFont="1" applyBorder="1" applyAlignment="1">
      <alignment shrinkToFit="1"/>
    </xf>
    <xf numFmtId="0" fontId="11" fillId="6" borderId="0" xfId="0" applyFont="1" applyFill="1" applyBorder="1" applyAlignment="1" applyProtection="1">
      <alignment shrinkToFit="1"/>
      <protection locked="0"/>
    </xf>
    <xf numFmtId="0" fontId="16" fillId="6" borderId="1" xfId="0" applyFont="1" applyFill="1" applyBorder="1" applyAlignment="1">
      <alignment vertical="center" shrinkToFit="1"/>
    </xf>
    <xf numFmtId="0" fontId="19" fillId="6" borderId="1" xfId="0" applyFont="1" applyFill="1" applyBorder="1" applyAlignment="1">
      <alignment vertical="center" shrinkToFit="1"/>
    </xf>
    <xf numFmtId="179" fontId="16" fillId="6" borderId="1" xfId="0" applyNumberFormat="1" applyFont="1" applyFill="1" applyBorder="1" applyAlignment="1">
      <alignment vertical="center" shrinkToFit="1"/>
    </xf>
    <xf numFmtId="1" fontId="19" fillId="6" borderId="1" xfId="0" applyNumberFormat="1" applyFont="1" applyFill="1" applyBorder="1" applyAlignment="1">
      <alignment horizontal="center" vertical="center" shrinkToFit="1"/>
    </xf>
    <xf numFmtId="1" fontId="16" fillId="6" borderId="1" xfId="0" applyNumberFormat="1" applyFont="1" applyFill="1" applyBorder="1" applyAlignment="1">
      <alignment vertical="center" shrinkToFit="1"/>
    </xf>
    <xf numFmtId="0" fontId="11" fillId="6" borderId="0" xfId="0" applyFont="1" applyFill="1" applyAlignment="1">
      <alignment vertical="center" shrinkToFit="1"/>
    </xf>
    <xf numFmtId="0" fontId="45" fillId="6" borderId="0" xfId="0" applyFont="1" applyFill="1" applyBorder="1" applyAlignment="1" applyProtection="1">
      <alignment vertical="center" shrinkToFit="1"/>
      <protection locked="0"/>
    </xf>
    <xf numFmtId="0" fontId="11" fillId="8" borderId="0" xfId="0" applyFont="1" applyFill="1" applyBorder="1" applyAlignment="1" applyProtection="1">
      <alignment shrinkToFit="1"/>
      <protection locked="0"/>
    </xf>
    <xf numFmtId="0" fontId="46" fillId="6" borderId="1" xfId="0" applyFont="1" applyFill="1" applyBorder="1" applyAlignment="1">
      <alignment vertical="center" shrinkToFit="1"/>
    </xf>
    <xf numFmtId="3" fontId="20" fillId="6" borderId="1" xfId="24" applyNumberFormat="1" applyFont="1" applyFill="1" applyBorder="1" applyAlignment="1" applyProtection="1">
      <alignment horizontal="center" vertical="center" wrapText="1"/>
    </xf>
    <xf numFmtId="0" fontId="9" fillId="6" borderId="0" xfId="0" applyFont="1" applyFill="1"/>
    <xf numFmtId="0" fontId="11" fillId="0" borderId="0" xfId="23" applyFont="1" applyBorder="1" applyAlignment="1">
      <alignment horizontal="left" vertical="center"/>
    </xf>
    <xf numFmtId="0" fontId="11" fillId="0" borderId="0" xfId="23" applyBorder="1">
      <alignment vertical="center"/>
    </xf>
    <xf numFmtId="0" fontId="18" fillId="0" borderId="0" xfId="23" applyFont="1" applyBorder="1" applyAlignment="1">
      <alignment vertical="center"/>
    </xf>
    <xf numFmtId="0" fontId="11" fillId="0" borderId="1" xfId="23" applyFont="1" applyBorder="1" applyAlignment="1">
      <alignment horizontal="left" vertical="center" wrapText="1"/>
    </xf>
    <xf numFmtId="0" fontId="14" fillId="6" borderId="1" xfId="23" applyFont="1" applyFill="1" applyBorder="1" applyAlignment="1">
      <alignment horizontal="right" vertical="center"/>
    </xf>
    <xf numFmtId="0" fontId="11" fillId="0" borderId="1" xfId="23" applyBorder="1">
      <alignment vertical="center"/>
    </xf>
    <xf numFmtId="0" fontId="11" fillId="6" borderId="1" xfId="23" applyFont="1" applyFill="1" applyBorder="1" applyAlignment="1">
      <alignment horizontal="left" vertical="center" wrapText="1"/>
    </xf>
    <xf numFmtId="0" fontId="11" fillId="6" borderId="1" xfId="23" applyFill="1" applyBorder="1">
      <alignment vertical="center"/>
    </xf>
    <xf numFmtId="0" fontId="17" fillId="0" borderId="1" xfId="23" applyFont="1" applyBorder="1" applyAlignment="1">
      <alignment vertical="center" wrapText="1"/>
    </xf>
    <xf numFmtId="0" fontId="10" fillId="0" borderId="1" xfId="23" applyFont="1" applyBorder="1" applyAlignment="1">
      <alignment horizontal="left" vertical="center"/>
    </xf>
    <xf numFmtId="0" fontId="11" fillId="0" borderId="1" xfId="23" applyFont="1" applyBorder="1" applyAlignment="1">
      <alignment horizontal="center" vertical="center"/>
    </xf>
    <xf numFmtId="0" fontId="11" fillId="0" borderId="1" xfId="23" applyFont="1" applyBorder="1" applyAlignment="1">
      <alignment horizontal="right" vertical="center"/>
    </xf>
    <xf numFmtId="0" fontId="11" fillId="6" borderId="1" xfId="23" applyFont="1" applyFill="1" applyBorder="1" applyAlignment="1">
      <alignment horizontal="center" vertical="center"/>
    </xf>
    <xf numFmtId="0" fontId="51" fillId="0" borderId="1" xfId="23" applyFont="1" applyBorder="1" applyAlignment="1">
      <alignment horizontal="center" vertical="center"/>
    </xf>
    <xf numFmtId="0" fontId="11" fillId="0" borderId="1" xfId="23" applyFill="1" applyBorder="1">
      <alignment vertical="center"/>
    </xf>
    <xf numFmtId="0" fontId="15" fillId="0" borderId="0" xfId="23" applyFont="1">
      <alignment vertical="center"/>
    </xf>
    <xf numFmtId="0" fontId="15" fillId="0" borderId="1" xfId="23" applyFont="1" applyBorder="1" applyAlignment="1">
      <alignment horizontal="left" vertical="center" wrapText="1"/>
    </xf>
    <xf numFmtId="0" fontId="27" fillId="0" borderId="1" xfId="23" applyFont="1" applyBorder="1" applyAlignment="1">
      <alignment horizontal="left" vertical="center"/>
    </xf>
    <xf numFmtId="0" fontId="41" fillId="0" borderId="0" xfId="0" applyFont="1"/>
    <xf numFmtId="0" fontId="49" fillId="0" borderId="0" xfId="0" applyFont="1"/>
    <xf numFmtId="0" fontId="58" fillId="0" borderId="0" xfId="23" applyFont="1" applyBorder="1" applyAlignment="1">
      <alignment vertical="center"/>
    </xf>
    <xf numFmtId="0" fontId="17" fillId="0" borderId="1" xfId="23" applyFont="1" applyBorder="1" applyAlignment="1">
      <alignment horizontal="center" vertical="center"/>
    </xf>
    <xf numFmtId="0" fontId="11" fillId="0" borderId="1" xfId="23" applyFont="1" applyBorder="1" applyAlignment="1">
      <alignment vertical="center" wrapText="1"/>
    </xf>
    <xf numFmtId="0" fontId="11" fillId="6" borderId="1" xfId="23" applyFont="1" applyFill="1" applyBorder="1" applyAlignment="1">
      <alignment vertical="center" wrapText="1"/>
    </xf>
    <xf numFmtId="0" fontId="10" fillId="0" borderId="1" xfId="23" applyFont="1" applyBorder="1" applyAlignment="1">
      <alignment vertical="center"/>
    </xf>
    <xf numFmtId="0" fontId="50" fillId="0" borderId="1" xfId="0" applyFont="1" applyBorder="1" applyAlignment="1">
      <alignment horizontal="center"/>
    </xf>
    <xf numFmtId="176" fontId="11" fillId="0" borderId="1" xfId="23" applyNumberFormat="1" applyBorder="1">
      <alignment vertical="center"/>
    </xf>
    <xf numFmtId="178" fontId="11" fillId="4" borderId="1" xfId="23" applyNumberFormat="1" applyFill="1" applyBorder="1">
      <alignment vertical="center"/>
    </xf>
    <xf numFmtId="178" fontId="11" fillId="8" borderId="1" xfId="23" applyNumberFormat="1" applyFill="1" applyBorder="1">
      <alignment vertical="center"/>
    </xf>
    <xf numFmtId="178" fontId="11" fillId="0" borderId="1" xfId="23" applyNumberFormat="1" applyBorder="1">
      <alignment vertical="center"/>
    </xf>
    <xf numFmtId="176" fontId="14" fillId="0" borderId="1" xfId="2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9" fillId="6" borderId="1" xfId="0" applyFont="1" applyFill="1" applyBorder="1" applyAlignment="1">
      <alignment vertical="center" wrapText="1" shrinkToFit="1"/>
    </xf>
    <xf numFmtId="0" fontId="60" fillId="6" borderId="1" xfId="0" applyFont="1" applyFill="1" applyBorder="1" applyAlignment="1">
      <alignment vertical="center" wrapText="1" shrinkToFit="1"/>
    </xf>
    <xf numFmtId="0" fontId="52" fillId="0" borderId="1" xfId="0" applyFont="1" applyBorder="1" applyAlignment="1">
      <alignment wrapText="1" shrinkToFit="1"/>
    </xf>
    <xf numFmtId="0" fontId="0" fillId="0" borderId="0" xfId="0" applyAlignment="1">
      <alignment horizontal="center" shrinkToFit="1"/>
    </xf>
    <xf numFmtId="3" fontId="20" fillId="7" borderId="1" xfId="24" applyNumberFormat="1" applyFont="1" applyFill="1" applyBorder="1" applyAlignment="1" applyProtection="1">
      <alignment horizontal="center" vertical="center" wrapText="1"/>
    </xf>
    <xf numFmtId="178" fontId="11" fillId="7" borderId="1" xfId="22" applyNumberFormat="1" applyFill="1" applyBorder="1">
      <alignment vertical="center"/>
    </xf>
    <xf numFmtId="176" fontId="11" fillId="7" borderId="1" xfId="22" applyNumberFormat="1" applyFill="1" applyBorder="1">
      <alignment vertical="center"/>
    </xf>
    <xf numFmtId="0" fontId="7" fillId="7" borderId="0" xfId="0" applyFont="1" applyFill="1"/>
    <xf numFmtId="0" fontId="7" fillId="7" borderId="1" xfId="0" applyFont="1" applyFill="1" applyBorder="1"/>
    <xf numFmtId="3" fontId="20" fillId="6" borderId="1" xfId="24" applyNumberFormat="1" applyFont="1" applyFill="1" applyBorder="1" applyAlignment="1" applyProtection="1">
      <alignment horizontal="center" vertical="center" shrinkToFit="1"/>
    </xf>
    <xf numFmtId="3" fontId="17" fillId="6" borderId="1" xfId="24" applyNumberFormat="1" applyFont="1" applyFill="1" applyBorder="1" applyAlignment="1" applyProtection="1">
      <alignment vertical="center" shrinkToFit="1"/>
    </xf>
    <xf numFmtId="3" fontId="17" fillId="6" borderId="1" xfId="24" applyNumberFormat="1" applyFont="1" applyFill="1" applyBorder="1" applyAlignment="1" applyProtection="1">
      <alignment horizontal="left" vertical="center" shrinkToFit="1"/>
    </xf>
    <xf numFmtId="0" fontId="7" fillId="6" borderId="0" xfId="0" applyFont="1" applyFill="1" applyAlignment="1">
      <alignment shrinkToFit="1"/>
    </xf>
    <xf numFmtId="0" fontId="7" fillId="0" borderId="1" xfId="0" applyFont="1" applyBorder="1" applyAlignment="1">
      <alignment horizont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1" fillId="0" borderId="1" xfId="27" applyNumberFormat="1" applyFont="1" applyBorder="1" applyAlignment="1">
      <alignment horizontal="center" vertical="center" wrapText="1"/>
    </xf>
    <xf numFmtId="0" fontId="14" fillId="0" borderId="1" xfId="27" applyNumberFormat="1" applyFont="1" applyBorder="1" applyAlignment="1">
      <alignment horizontal="center" vertical="center" wrapText="1"/>
    </xf>
    <xf numFmtId="3" fontId="17" fillId="6" borderId="1" xfId="24" applyNumberFormat="1" applyFont="1" applyFill="1" applyBorder="1" applyAlignment="1" applyProtection="1">
      <alignment horizontal="center" vertical="center" shrinkToFit="1"/>
    </xf>
    <xf numFmtId="3" fontId="17" fillId="6" borderId="2" xfId="24" applyNumberFormat="1" applyFont="1" applyFill="1" applyBorder="1" applyAlignment="1" applyProtection="1">
      <alignment vertical="center"/>
    </xf>
    <xf numFmtId="3" fontId="63" fillId="6" borderId="2" xfId="24" applyNumberFormat="1" applyFont="1" applyFill="1" applyBorder="1" applyAlignment="1" applyProtection="1">
      <alignment vertical="center"/>
    </xf>
    <xf numFmtId="3" fontId="63" fillId="6" borderId="1" xfId="24" applyNumberFormat="1" applyFont="1" applyFill="1" applyBorder="1" applyAlignment="1" applyProtection="1">
      <alignment horizontal="center" vertical="center" wrapText="1"/>
    </xf>
    <xf numFmtId="0" fontId="64" fillId="0" borderId="1" xfId="0" applyFont="1" applyBorder="1"/>
    <xf numFmtId="0" fontId="64" fillId="6" borderId="0" xfId="0" applyFont="1" applyFill="1"/>
    <xf numFmtId="0" fontId="64" fillId="0" borderId="0" xfId="0" applyFont="1"/>
    <xf numFmtId="3" fontId="65" fillId="6" borderId="9" xfId="24" applyNumberFormat="1" applyFont="1" applyFill="1" applyBorder="1" applyAlignment="1" applyProtection="1">
      <alignment horizontal="center" vertical="center" wrapText="1"/>
    </xf>
    <xf numFmtId="0" fontId="64" fillId="0" borderId="9" xfId="0" applyFont="1" applyBorder="1"/>
    <xf numFmtId="0" fontId="15" fillId="6" borderId="1" xfId="0" applyFont="1" applyFill="1" applyBorder="1" applyAlignment="1">
      <alignment horizontal="left" vertical="center" wrapText="1" shrinkToFit="1"/>
    </xf>
    <xf numFmtId="0" fontId="60" fillId="6" borderId="1" xfId="0" applyFont="1" applyFill="1" applyBorder="1" applyAlignment="1">
      <alignment horizontal="left" vertical="center" wrapText="1" shrinkToFi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7" fillId="0" borderId="1" xfId="0" applyFont="1" applyBorder="1" applyAlignment="1">
      <alignment vertical="center" shrinkToFit="1"/>
    </xf>
    <xf numFmtId="0" fontId="11" fillId="0" borderId="1" xfId="27" applyNumberFormat="1" applyFont="1" applyBorder="1" applyAlignment="1">
      <alignment horizontal="center" vertical="center" shrinkToFi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2" fillId="0" borderId="14" xfId="0" applyFont="1" applyBorder="1"/>
    <xf numFmtId="0" fontId="62" fillId="0" borderId="0" xfId="0" applyFont="1" applyBorder="1"/>
    <xf numFmtId="0" fontId="34" fillId="0" borderId="14" xfId="0" applyFont="1" applyBorder="1"/>
    <xf numFmtId="0" fontId="34" fillId="0" borderId="0" xfId="0" applyFont="1" applyBorder="1"/>
    <xf numFmtId="0" fontId="56" fillId="0" borderId="14" xfId="0" applyFont="1" applyBorder="1"/>
    <xf numFmtId="0" fontId="56" fillId="0" borderId="0" xfId="0" applyFont="1" applyBorder="1"/>
    <xf numFmtId="0" fontId="0" fillId="0" borderId="14" xfId="0" applyBorder="1"/>
    <xf numFmtId="0" fontId="0" fillId="0" borderId="0" xfId="0" applyBorder="1"/>
    <xf numFmtId="0" fontId="55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5" fillId="0" borderId="0" xfId="0" applyFont="1" applyBorder="1" applyAlignment="1">
      <alignment horizontal="right"/>
    </xf>
    <xf numFmtId="0" fontId="32" fillId="6" borderId="0" xfId="43" applyNumberFormat="1" applyFont="1" applyFill="1" applyAlignment="1">
      <alignment shrinkToFit="1"/>
    </xf>
    <xf numFmtId="0" fontId="67" fillId="0" borderId="0" xfId="0" applyFont="1"/>
    <xf numFmtId="0" fontId="8" fillId="0" borderId="4" xfId="0" applyFont="1" applyBorder="1" applyAlignment="1">
      <alignment horizontal="center" vertical="center" shrinkToFit="1"/>
    </xf>
    <xf numFmtId="0" fontId="0" fillId="6" borderId="0" xfId="43" applyNumberFormat="1" applyFont="1" applyFill="1" applyAlignment="1">
      <alignment shrinkToFit="1"/>
    </xf>
    <xf numFmtId="0" fontId="32" fillId="6" borderId="1" xfId="43" applyNumberFormat="1" applyFont="1" applyFill="1" applyBorder="1" applyAlignment="1">
      <alignment horizontal="center" vertical="center" shrinkToFit="1"/>
    </xf>
    <xf numFmtId="0" fontId="23" fillId="6" borderId="1" xfId="43" applyNumberFormat="1" applyFont="1" applyFill="1" applyBorder="1" applyAlignment="1">
      <alignment horizontal="center" vertical="center" shrinkToFit="1"/>
    </xf>
    <xf numFmtId="0" fontId="24" fillId="6" borderId="1" xfId="43" applyNumberFormat="1" applyFont="1" applyFill="1" applyBorder="1" applyAlignment="1">
      <alignment horizontal="left" vertical="center" shrinkToFit="1"/>
    </xf>
    <xf numFmtId="0" fontId="40" fillId="6" borderId="1" xfId="43" applyNumberFormat="1" applyFont="1" applyFill="1" applyBorder="1" applyAlignment="1">
      <alignment horizontal="left" vertical="center" shrinkToFit="1"/>
    </xf>
    <xf numFmtId="0" fontId="0" fillId="6" borderId="1" xfId="43" applyNumberFormat="1" applyFont="1" applyFill="1" applyBorder="1" applyAlignment="1">
      <alignment shrinkToFit="1"/>
    </xf>
    <xf numFmtId="0" fontId="9" fillId="6" borderId="1" xfId="43" applyNumberFormat="1" applyFont="1" applyFill="1" applyBorder="1" applyAlignment="1">
      <alignment shrinkToFit="1"/>
    </xf>
    <xf numFmtId="0" fontId="0" fillId="6" borderId="1" xfId="0" applyNumberFormat="1" applyFill="1" applyBorder="1" applyAlignment="1">
      <alignment shrinkToFit="1"/>
    </xf>
    <xf numFmtId="0" fontId="32" fillId="6" borderId="1" xfId="43" applyNumberFormat="1" applyFont="1" applyFill="1" applyBorder="1" applyAlignment="1">
      <alignment shrinkToFit="1"/>
    </xf>
    <xf numFmtId="0" fontId="28" fillId="6" borderId="1" xfId="43" applyNumberFormat="1" applyFont="1" applyFill="1" applyBorder="1" applyAlignment="1">
      <alignment horizontal="center" vertical="center" shrinkToFit="1"/>
    </xf>
    <xf numFmtId="0" fontId="24" fillId="6" borderId="1" xfId="43" applyNumberFormat="1" applyFont="1" applyFill="1" applyBorder="1" applyAlignment="1">
      <alignment horizontal="center" vertical="center" shrinkToFit="1"/>
    </xf>
    <xf numFmtId="0" fontId="40" fillId="6" borderId="1" xfId="43" applyNumberFormat="1" applyFont="1" applyFill="1" applyBorder="1" applyAlignment="1">
      <alignment horizontal="center" vertical="center" shrinkToFit="1"/>
    </xf>
    <xf numFmtId="0" fontId="30" fillId="6" borderId="0" xfId="43" applyNumberFormat="1" applyFont="1" applyFill="1" applyAlignment="1">
      <alignment horizontal="right" shrinkToFit="1"/>
    </xf>
    <xf numFmtId="0" fontId="30" fillId="6" borderId="0" xfId="0" applyFont="1" applyFill="1" applyAlignment="1">
      <alignment shrinkToFit="1"/>
    </xf>
    <xf numFmtId="0" fontId="29" fillId="6" borderId="0" xfId="0" applyNumberFormat="1" applyFont="1" applyFill="1" applyAlignment="1">
      <alignment shrinkToFit="1"/>
    </xf>
    <xf numFmtId="0" fontId="66" fillId="6" borderId="4" xfId="0" applyFont="1" applyFill="1" applyBorder="1" applyAlignment="1">
      <alignment horizontal="center" vertical="center" wrapText="1" shrinkToFit="1"/>
    </xf>
    <xf numFmtId="0" fontId="32" fillId="6" borderId="10" xfId="43" applyNumberFormat="1" applyFont="1" applyFill="1" applyBorder="1" applyAlignment="1">
      <alignment horizontal="right" vertical="center" shrinkToFit="1"/>
    </xf>
    <xf numFmtId="0" fontId="32" fillId="6" borderId="10" xfId="43" applyNumberFormat="1" applyFont="1" applyFill="1" applyBorder="1" applyAlignment="1">
      <alignment horizontal="center" vertical="center" shrinkToFit="1"/>
    </xf>
    <xf numFmtId="0" fontId="30" fillId="6" borderId="10" xfId="43" applyNumberFormat="1" applyFont="1" applyFill="1" applyBorder="1" applyAlignment="1">
      <alignment horizontal="right" shrinkToFit="1"/>
    </xf>
    <xf numFmtId="0" fontId="30" fillId="6" borderId="1" xfId="0" applyFont="1" applyFill="1" applyBorder="1" applyAlignment="1">
      <alignment shrinkToFit="1"/>
    </xf>
    <xf numFmtId="0" fontId="40" fillId="6" borderId="10" xfId="43" applyNumberFormat="1" applyFont="1" applyFill="1" applyBorder="1" applyAlignment="1">
      <alignment horizontal="left" vertical="center" shrinkToFit="1"/>
    </xf>
    <xf numFmtId="0" fontId="43" fillId="6" borderId="10" xfId="43" applyNumberFormat="1" applyFont="1" applyFill="1" applyBorder="1" applyAlignment="1">
      <alignment horizontal="right" shrinkToFit="1"/>
    </xf>
    <xf numFmtId="0" fontId="0" fillId="6" borderId="10" xfId="43" applyNumberFormat="1" applyFont="1" applyFill="1" applyBorder="1" applyAlignment="1">
      <alignment horizontal="right" shrinkToFit="1"/>
    </xf>
    <xf numFmtId="0" fontId="32" fillId="6" borderId="10" xfId="43" applyNumberFormat="1" applyFont="1" applyFill="1" applyBorder="1" applyAlignment="1">
      <alignment horizontal="right" shrinkToFit="1"/>
    </xf>
    <xf numFmtId="0" fontId="32" fillId="6" borderId="1" xfId="0" applyFont="1" applyFill="1" applyBorder="1" applyAlignment="1">
      <alignment shrinkToFit="1"/>
    </xf>
    <xf numFmtId="0" fontId="9" fillId="6" borderId="10" xfId="43" applyNumberFormat="1" applyFont="1" applyFill="1" applyBorder="1" applyAlignment="1">
      <alignment horizontal="right" shrinkToFit="1"/>
    </xf>
    <xf numFmtId="0" fontId="33" fillId="6" borderId="10" xfId="43" applyNumberFormat="1" applyFont="1" applyFill="1" applyBorder="1" applyAlignment="1">
      <alignment horizontal="right" vertical="center" shrinkToFit="1"/>
    </xf>
    <xf numFmtId="0" fontId="43" fillId="6" borderId="1" xfId="0" applyFont="1" applyFill="1" applyBorder="1" applyAlignment="1">
      <alignment shrinkToFit="1"/>
    </xf>
    <xf numFmtId="0" fontId="43" fillId="6" borderId="10" xfId="0" applyFont="1" applyFill="1" applyBorder="1" applyAlignment="1">
      <alignment shrinkToFit="1"/>
    </xf>
    <xf numFmtId="0" fontId="29" fillId="6" borderId="1" xfId="0" applyNumberFormat="1" applyFont="1" applyFill="1" applyBorder="1" applyAlignment="1">
      <alignment shrinkToFit="1"/>
    </xf>
    <xf numFmtId="0" fontId="9" fillId="6" borderId="1" xfId="0" applyNumberFormat="1" applyFont="1" applyFill="1" applyBorder="1" applyAlignment="1">
      <alignment shrinkToFit="1"/>
    </xf>
    <xf numFmtId="0" fontId="30" fillId="6" borderId="1" xfId="43" applyNumberFormat="1" applyFont="1" applyFill="1" applyBorder="1" applyAlignment="1">
      <alignment horizontal="right" shrinkToFit="1"/>
    </xf>
    <xf numFmtId="0" fontId="32" fillId="5" borderId="1" xfId="43" applyNumberFormat="1" applyFont="1" applyFill="1" applyBorder="1" applyAlignment="1">
      <alignment shrinkToFit="1"/>
    </xf>
    <xf numFmtId="0" fontId="40" fillId="5" borderId="1" xfId="43" applyNumberFormat="1" applyFont="1" applyFill="1" applyBorder="1" applyAlignment="1">
      <alignment horizontal="left" vertical="center" shrinkToFit="1"/>
    </xf>
    <xf numFmtId="0" fontId="0" fillId="5" borderId="1" xfId="43" applyNumberFormat="1" applyFont="1" applyFill="1" applyBorder="1" applyAlignment="1">
      <alignment shrinkToFit="1"/>
    </xf>
    <xf numFmtId="0" fontId="9" fillId="5" borderId="1" xfId="43" applyNumberFormat="1" applyFont="1" applyFill="1" applyBorder="1" applyAlignment="1">
      <alignment shrinkToFit="1"/>
    </xf>
    <xf numFmtId="0" fontId="0" fillId="5" borderId="1" xfId="0" applyNumberFormat="1" applyFill="1" applyBorder="1" applyAlignment="1">
      <alignment shrinkToFit="1"/>
    </xf>
    <xf numFmtId="0" fontId="14" fillId="5" borderId="1" xfId="43" applyNumberFormat="1" applyFont="1" applyFill="1" applyBorder="1" applyAlignment="1">
      <alignment horizontal="right" vertical="center" shrinkToFit="1"/>
    </xf>
    <xf numFmtId="0" fontId="28" fillId="5" borderId="1" xfId="43" applyNumberFormat="1" applyFont="1" applyFill="1" applyBorder="1" applyAlignment="1">
      <alignment horizontal="right" shrinkToFit="1"/>
    </xf>
    <xf numFmtId="0" fontId="28" fillId="5" borderId="1" xfId="43" applyNumberFormat="1" applyFont="1" applyFill="1" applyBorder="1" applyAlignment="1">
      <alignment horizontal="center" vertical="center" shrinkToFit="1"/>
    </xf>
    <xf numFmtId="0" fontId="40" fillId="5" borderId="1" xfId="43" applyNumberFormat="1" applyFont="1" applyFill="1" applyBorder="1" applyAlignment="1">
      <alignment horizontal="center" vertical="center" shrinkToFit="1"/>
    </xf>
    <xf numFmtId="0" fontId="32" fillId="6" borderId="1" xfId="43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0" fontId="8" fillId="0" borderId="1" xfId="0" applyFont="1" applyBorder="1" applyAlignment="1">
      <alignment vertical="center" shrinkToFit="1"/>
    </xf>
    <xf numFmtId="0" fontId="10" fillId="6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shrinkToFit="1"/>
    </xf>
    <xf numFmtId="0" fontId="0" fillId="6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7" fillId="6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shrinkToFit="1"/>
    </xf>
    <xf numFmtId="0" fontId="51" fillId="6" borderId="1" xfId="0" applyFont="1" applyFill="1" applyBorder="1" applyAlignment="1">
      <alignment vertical="center" shrinkToFit="1"/>
    </xf>
    <xf numFmtId="0" fontId="10" fillId="6" borderId="1" xfId="0" applyFont="1" applyFill="1" applyBorder="1" applyAlignment="1">
      <alignment vertical="center" shrinkToFit="1"/>
    </xf>
    <xf numFmtId="0" fontId="70" fillId="6" borderId="10" xfId="43" applyNumberFormat="1" applyFont="1" applyFill="1" applyBorder="1" applyAlignment="1">
      <alignment horizontal="right" shrinkToFit="1"/>
    </xf>
    <xf numFmtId="0" fontId="71" fillId="6" borderId="1" xfId="43" applyNumberFormat="1" applyFont="1" applyFill="1" applyBorder="1" applyAlignment="1">
      <alignment shrinkToFit="1"/>
    </xf>
    <xf numFmtId="0" fontId="5" fillId="6" borderId="10" xfId="43" applyNumberFormat="1" applyFont="1" applyFill="1" applyBorder="1" applyAlignment="1">
      <alignment horizontal="right" shrinkToFit="1"/>
    </xf>
    <xf numFmtId="0" fontId="5" fillId="6" borderId="1" xfId="43" applyNumberFormat="1" applyFont="1" applyFill="1" applyBorder="1" applyAlignment="1">
      <alignment shrinkToFit="1"/>
    </xf>
    <xf numFmtId="0" fontId="0" fillId="0" borderId="0" xfId="0" applyFont="1"/>
    <xf numFmtId="0" fontId="0" fillId="6" borderId="1" xfId="0" applyFont="1" applyFill="1" applyBorder="1" applyAlignment="1">
      <alignment shrinkToFit="1"/>
    </xf>
    <xf numFmtId="0" fontId="7" fillId="0" borderId="1" xfId="43" applyNumberFormat="1" applyFont="1" applyBorder="1" applyAlignment="1">
      <alignment shrinkToFit="1"/>
    </xf>
    <xf numFmtId="9" fontId="0" fillId="0" borderId="1" xfId="0" applyNumberFormat="1" applyBorder="1" applyAlignment="1">
      <alignment horizontal="left" shrinkToFit="1"/>
    </xf>
    <xf numFmtId="10" fontId="0" fillId="0" borderId="1" xfId="0" applyNumberFormat="1" applyBorder="1" applyAlignment="1">
      <alignment horizontal="left" shrinkToFit="1"/>
    </xf>
    <xf numFmtId="0" fontId="68" fillId="6" borderId="1" xfId="0" applyFont="1" applyFill="1" applyBorder="1" applyAlignment="1">
      <alignment shrinkToFit="1"/>
    </xf>
    <xf numFmtId="0" fontId="5" fillId="6" borderId="1" xfId="43" applyNumberFormat="1" applyFont="1" applyFill="1" applyBorder="1" applyAlignment="1">
      <alignment horizontal="right" shrinkToFit="1"/>
    </xf>
    <xf numFmtId="0" fontId="30" fillId="6" borderId="10" xfId="0" applyFont="1" applyFill="1" applyBorder="1" applyAlignment="1">
      <alignment shrinkToFit="1"/>
    </xf>
    <xf numFmtId="0" fontId="66" fillId="6" borderId="1" xfId="0" applyFont="1" applyFill="1" applyBorder="1" applyAlignment="1">
      <alignment horizontal="center" vertical="center" wrapText="1" shrinkToFit="1"/>
    </xf>
    <xf numFmtId="0" fontId="11" fillId="0" borderId="1" xfId="22" applyNumberFormat="1" applyBorder="1" applyAlignment="1">
      <alignment vertical="center" shrinkToFit="1"/>
    </xf>
    <xf numFmtId="0" fontId="14" fillId="0" borderId="1" xfId="22" applyNumberFormat="1" applyFont="1" applyFill="1" applyBorder="1" applyAlignment="1">
      <alignment horizontal="center" vertical="center" shrinkToFit="1"/>
    </xf>
    <xf numFmtId="0" fontId="40" fillId="6" borderId="1" xfId="43" applyNumberFormat="1" applyFont="1" applyFill="1" applyBorder="1" applyAlignment="1">
      <alignment horizontal="right" vertical="center" shrinkToFit="1"/>
    </xf>
    <xf numFmtId="0" fontId="30" fillId="6" borderId="0" xfId="43" applyNumberFormat="1" applyFont="1" applyFill="1" applyBorder="1" applyAlignment="1">
      <alignment horizontal="right" shrinkToFit="1"/>
    </xf>
    <xf numFmtId="176" fontId="14" fillId="0" borderId="1" xfId="22" applyNumberFormat="1" applyFont="1" applyBorder="1" applyAlignment="1">
      <alignment horizontal="center" vertical="center" shrinkToFit="1"/>
    </xf>
    <xf numFmtId="176" fontId="11" fillId="0" borderId="1" xfId="22" applyNumberFormat="1" applyBorder="1" applyAlignment="1">
      <alignment vertical="center" shrinkToFit="1"/>
    </xf>
    <xf numFmtId="176" fontId="14" fillId="0" borderId="1" xfId="22" applyNumberFormat="1" applyFont="1" applyFill="1" applyBorder="1" applyAlignment="1">
      <alignment horizontal="center" vertical="center" shrinkToFit="1"/>
    </xf>
    <xf numFmtId="0" fontId="14" fillId="0" borderId="1" xfId="22" applyNumberFormat="1" applyFont="1" applyBorder="1" applyAlignment="1">
      <alignment horizontal="center" vertical="center" shrinkToFit="1"/>
    </xf>
    <xf numFmtId="176" fontId="11" fillId="0" borderId="1" xfId="22" applyNumberForma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72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2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54" fillId="0" borderId="1" xfId="22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22">
      <alignment vertical="center"/>
    </xf>
    <xf numFmtId="0" fontId="11" fillId="0" borderId="0" xfId="22" applyBorder="1" applyAlignment="1"/>
    <xf numFmtId="0" fontId="14" fillId="0" borderId="0" xfId="22" applyFont="1" applyBorder="1" applyAlignment="1">
      <alignment horizontal="center"/>
    </xf>
    <xf numFmtId="0" fontId="11" fillId="0" borderId="0" xfId="22" applyFont="1" applyBorder="1" applyAlignment="1">
      <alignment horizontal="center"/>
    </xf>
    <xf numFmtId="0" fontId="14" fillId="0" borderId="0" xfId="22" applyFont="1" applyBorder="1" applyAlignment="1">
      <alignment horizontal="right"/>
    </xf>
    <xf numFmtId="43" fontId="11" fillId="6" borderId="0" xfId="43" applyFont="1" applyFill="1">
      <alignment vertical="center"/>
    </xf>
    <xf numFmtId="0" fontId="19" fillId="0" borderId="3" xfId="22" applyFont="1" applyBorder="1" applyAlignment="1">
      <alignment vertical="center"/>
    </xf>
    <xf numFmtId="0" fontId="14" fillId="0" borderId="3" xfId="22" applyFont="1" applyBorder="1" applyAlignment="1">
      <alignment vertical="center"/>
    </xf>
    <xf numFmtId="0" fontId="14" fillId="0" borderId="3" xfId="22" applyFont="1" applyBorder="1" applyAlignment="1">
      <alignment vertical="center" wrapText="1"/>
    </xf>
    <xf numFmtId="0" fontId="73" fillId="0" borderId="9" xfId="22" applyFont="1" applyBorder="1" applyAlignment="1"/>
    <xf numFmtId="0" fontId="14" fillId="0" borderId="19" xfId="22" applyFont="1" applyBorder="1" applyAlignment="1"/>
    <xf numFmtId="0" fontId="14" fillId="0" borderId="10" xfId="22" applyFont="1" applyBorder="1" applyAlignment="1"/>
    <xf numFmtId="0" fontId="14" fillId="0" borderId="9" xfId="22" applyFont="1" applyBorder="1" applyAlignment="1"/>
    <xf numFmtId="0" fontId="19" fillId="0" borderId="22" xfId="22" applyFont="1" applyBorder="1" applyAlignment="1">
      <alignment vertical="center" wrapText="1"/>
    </xf>
    <xf numFmtId="0" fontId="19" fillId="0" borderId="6" xfId="22" applyFont="1" applyBorder="1" applyAlignment="1">
      <alignment vertical="center" wrapText="1"/>
    </xf>
    <xf numFmtId="0" fontId="19" fillId="0" borderId="8" xfId="22" applyFont="1" applyBorder="1" applyAlignment="1">
      <alignment vertical="center" wrapText="1"/>
    </xf>
    <xf numFmtId="43" fontId="19" fillId="6" borderId="3" xfId="43" applyFont="1" applyFill="1" applyBorder="1" applyAlignment="1">
      <alignment vertical="center" wrapText="1"/>
    </xf>
    <xf numFmtId="0" fontId="19" fillId="0" borderId="3" xfId="22" applyFont="1" applyBorder="1" applyAlignment="1">
      <alignment vertical="center" wrapText="1"/>
    </xf>
    <xf numFmtId="0" fontId="19" fillId="0" borderId="9" xfId="22" applyFont="1" applyBorder="1" applyAlignment="1">
      <alignment vertical="center"/>
    </xf>
    <xf numFmtId="0" fontId="19" fillId="0" borderId="10" xfId="22" applyFont="1" applyBorder="1" applyAlignment="1">
      <alignment vertical="center"/>
    </xf>
    <xf numFmtId="0" fontId="11" fillId="0" borderId="1" xfId="22" applyBorder="1" applyAlignment="1">
      <alignment vertical="center" wrapText="1" shrinkToFit="1"/>
    </xf>
    <xf numFmtId="0" fontId="16" fillId="0" borderId="1" xfId="22" applyFont="1" applyBorder="1" applyAlignment="1"/>
    <xf numFmtId="0" fontId="11" fillId="0" borderId="1" xfId="22" applyBorder="1">
      <alignment vertical="center"/>
    </xf>
    <xf numFmtId="1" fontId="11" fillId="0" borderId="1" xfId="22" applyNumberFormat="1" applyBorder="1">
      <alignment vertical="center"/>
    </xf>
    <xf numFmtId="0" fontId="11" fillId="6" borderId="1" xfId="22" applyFill="1" applyBorder="1">
      <alignment vertical="center"/>
    </xf>
    <xf numFmtId="43" fontId="17" fillId="0" borderId="1" xfId="43" applyFont="1" applyBorder="1" applyAlignment="1">
      <alignment vertical="center" shrinkToFit="1"/>
    </xf>
    <xf numFmtId="179" fontId="17" fillId="0" borderId="1" xfId="22" applyNumberFormat="1" applyFont="1" applyBorder="1" applyAlignment="1">
      <alignment vertical="center" shrinkToFit="1"/>
    </xf>
    <xf numFmtId="43" fontId="17" fillId="0" borderId="1" xfId="22" applyNumberFormat="1" applyFont="1" applyBorder="1" applyAlignment="1">
      <alignment vertical="center" shrinkToFit="1"/>
    </xf>
    <xf numFmtId="0" fontId="19" fillId="0" borderId="1" xfId="22" applyFont="1" applyBorder="1" applyAlignment="1">
      <alignment vertical="center" shrinkToFit="1"/>
    </xf>
    <xf numFmtId="43" fontId="11" fillId="6" borderId="1" xfId="43" applyFont="1" applyFill="1" applyBorder="1" applyAlignment="1">
      <alignment horizontal="center" shrinkToFit="1"/>
    </xf>
    <xf numFmtId="179" fontId="11" fillId="0" borderId="1" xfId="22" applyNumberFormat="1" applyBorder="1" applyAlignment="1">
      <alignment horizontal="center" shrinkToFit="1"/>
    </xf>
    <xf numFmtId="179" fontId="11" fillId="0" borderId="1" xfId="22" applyNumberFormat="1" applyBorder="1" applyAlignment="1">
      <alignment horizontal="right" shrinkToFit="1"/>
    </xf>
    <xf numFmtId="185" fontId="11" fillId="0" borderId="1" xfId="22" applyNumberFormat="1" applyBorder="1" applyAlignment="1">
      <alignment horizontal="center" shrinkToFit="1"/>
    </xf>
    <xf numFmtId="0" fontId="11" fillId="0" borderId="1" xfId="22" applyBorder="1" applyAlignment="1">
      <alignment shrinkToFit="1"/>
    </xf>
    <xf numFmtId="179" fontId="14" fillId="0" borderId="1" xfId="22" applyNumberFormat="1" applyFont="1" applyBorder="1" applyAlignment="1">
      <alignment horizontal="center" shrinkToFit="1"/>
    </xf>
    <xf numFmtId="43" fontId="11" fillId="0" borderId="1" xfId="22" applyNumberFormat="1" applyBorder="1">
      <alignment vertical="center"/>
    </xf>
    <xf numFmtId="179" fontId="11" fillId="0" borderId="1" xfId="22" applyNumberFormat="1" applyBorder="1" applyAlignment="1">
      <alignment shrinkToFit="1"/>
    </xf>
    <xf numFmtId="1" fontId="14" fillId="0" borderId="1" xfId="22" applyNumberFormat="1" applyFont="1" applyBorder="1" applyAlignment="1">
      <alignment horizontal="center" shrinkToFit="1"/>
    </xf>
    <xf numFmtId="0" fontId="11" fillId="0" borderId="1" xfId="22" applyBorder="1" applyAlignment="1">
      <alignment horizontal="center" vertical="center"/>
    </xf>
    <xf numFmtId="0" fontId="14" fillId="0" borderId="0" xfId="22" applyFont="1" applyAlignment="1">
      <alignment horizontal="center" vertical="center"/>
    </xf>
    <xf numFmtId="186" fontId="11" fillId="0" borderId="1" xfId="22" applyNumberFormat="1" applyBorder="1">
      <alignment vertical="center"/>
    </xf>
    <xf numFmtId="0" fontId="19" fillId="0" borderId="1" xfId="22" applyFont="1" applyBorder="1" applyAlignment="1">
      <alignment horizontal="center" shrinkToFit="1"/>
    </xf>
    <xf numFmtId="0" fontId="38" fillId="6" borderId="1" xfId="22" applyFont="1" applyFill="1" applyBorder="1">
      <alignment vertical="center"/>
    </xf>
    <xf numFmtId="0" fontId="14" fillId="0" borderId="1" xfId="22" applyFont="1" applyBorder="1" applyAlignment="1">
      <alignment horizontal="center" shrinkToFit="1"/>
    </xf>
    <xf numFmtId="0" fontId="19" fillId="0" borderId="1" xfId="22" applyFont="1" applyBorder="1" applyAlignment="1">
      <alignment horizontal="center"/>
    </xf>
    <xf numFmtId="1" fontId="19" fillId="0" borderId="1" xfId="22" applyNumberFormat="1" applyFont="1" applyBorder="1" applyAlignment="1"/>
    <xf numFmtId="43" fontId="20" fillId="0" borderId="1" xfId="43" applyFont="1" applyBorder="1" applyAlignment="1">
      <alignment shrinkToFit="1"/>
    </xf>
    <xf numFmtId="179" fontId="20" fillId="0" borderId="1" xfId="22" applyNumberFormat="1" applyFont="1" applyBorder="1" applyAlignment="1">
      <alignment vertical="center" shrinkToFit="1"/>
    </xf>
    <xf numFmtId="43" fontId="20" fillId="0" borderId="1" xfId="22" applyNumberFormat="1" applyFont="1" applyBorder="1" applyAlignment="1">
      <alignment vertical="center" shrinkToFit="1"/>
    </xf>
    <xf numFmtId="43" fontId="74" fillId="0" borderId="1" xfId="22" applyNumberFormat="1" applyFont="1" applyBorder="1" applyAlignment="1">
      <alignment vertical="center" shrinkToFit="1"/>
    </xf>
    <xf numFmtId="179" fontId="14" fillId="0" borderId="1" xfId="22" applyNumberFormat="1" applyFont="1" applyBorder="1" applyAlignment="1">
      <alignment horizontal="right" shrinkToFit="1"/>
    </xf>
    <xf numFmtId="185" fontId="14" fillId="0" borderId="1" xfId="22" applyNumberFormat="1" applyFont="1" applyBorder="1" applyAlignment="1">
      <alignment horizontal="center" shrinkToFit="1"/>
    </xf>
    <xf numFmtId="43" fontId="14" fillId="0" borderId="1" xfId="22" applyNumberFormat="1" applyFont="1" applyBorder="1">
      <alignment vertical="center"/>
    </xf>
    <xf numFmtId="0" fontId="14" fillId="0" borderId="1" xfId="22" applyFont="1" applyBorder="1">
      <alignment vertical="center"/>
    </xf>
    <xf numFmtId="0" fontId="11" fillId="0" borderId="1" xfId="22" applyBorder="1" applyAlignment="1">
      <alignment horizontal="center" shrinkToFit="1"/>
    </xf>
    <xf numFmtId="43" fontId="14" fillId="0" borderId="1" xfId="43" applyFont="1" applyBorder="1" applyAlignment="1">
      <alignment horizontal="center" shrinkToFit="1"/>
    </xf>
    <xf numFmtId="0" fontId="16" fillId="0" borderId="1" xfId="22" applyFont="1" applyBorder="1" applyAlignment="1">
      <alignment shrinkToFit="1"/>
    </xf>
    <xf numFmtId="0" fontId="38" fillId="0" borderId="1" xfId="22" applyFont="1" applyBorder="1">
      <alignment vertical="center"/>
    </xf>
    <xf numFmtId="0" fontId="16" fillId="0" borderId="1" xfId="22" applyFont="1" applyBorder="1" applyAlignment="1">
      <alignment vertical="center"/>
    </xf>
    <xf numFmtId="177" fontId="11" fillId="6" borderId="1" xfId="22" applyNumberFormat="1" applyFill="1" applyBorder="1">
      <alignment vertical="center"/>
    </xf>
    <xf numFmtId="179" fontId="19" fillId="0" borderId="1" xfId="22" applyNumberFormat="1" applyFont="1" applyBorder="1" applyAlignment="1">
      <alignment vertical="center" shrinkToFit="1"/>
    </xf>
    <xf numFmtId="43" fontId="11" fillId="0" borderId="1" xfId="22" applyNumberFormat="1" applyBorder="1" applyAlignment="1">
      <alignment shrinkToFit="1"/>
    </xf>
    <xf numFmtId="187" fontId="11" fillId="0" borderId="1" xfId="22" applyNumberFormat="1" applyBorder="1" applyAlignment="1">
      <alignment shrinkToFit="1"/>
    </xf>
    <xf numFmtId="0" fontId="11" fillId="6" borderId="1" xfId="22" applyFill="1" applyBorder="1" applyAlignment="1">
      <alignment shrinkToFit="1"/>
    </xf>
    <xf numFmtId="178" fontId="11" fillId="6" borderId="1" xfId="22" applyNumberFormat="1" applyFill="1" applyBorder="1" applyAlignment="1">
      <alignment shrinkToFit="1"/>
    </xf>
    <xf numFmtId="0" fontId="16" fillId="6" borderId="1" xfId="22" applyFont="1" applyFill="1" applyBorder="1" applyAlignment="1"/>
    <xf numFmtId="43" fontId="17" fillId="6" borderId="1" xfId="43" applyFont="1" applyFill="1" applyBorder="1" applyAlignment="1">
      <alignment vertical="center" shrinkToFit="1"/>
    </xf>
    <xf numFmtId="179" fontId="17" fillId="6" borderId="1" xfId="22" applyNumberFormat="1" applyFont="1" applyFill="1" applyBorder="1" applyAlignment="1">
      <alignment vertical="center" shrinkToFit="1"/>
    </xf>
    <xf numFmtId="43" fontId="17" fillId="6" borderId="1" xfId="22" applyNumberFormat="1" applyFont="1" applyFill="1" applyBorder="1" applyAlignment="1">
      <alignment vertical="center" shrinkToFit="1"/>
    </xf>
    <xf numFmtId="0" fontId="19" fillId="6" borderId="1" xfId="22" applyFont="1" applyFill="1" applyBorder="1" applyAlignment="1">
      <alignment vertical="center" shrinkToFit="1"/>
    </xf>
    <xf numFmtId="179" fontId="11" fillId="6" borderId="1" xfId="22" applyNumberFormat="1" applyFill="1" applyBorder="1" applyAlignment="1">
      <alignment shrinkToFit="1"/>
    </xf>
    <xf numFmtId="179" fontId="11" fillId="6" borderId="1" xfId="22" applyNumberFormat="1" applyFill="1" applyBorder="1" applyAlignment="1">
      <alignment horizontal="center" shrinkToFit="1"/>
    </xf>
    <xf numFmtId="179" fontId="11" fillId="6" borderId="1" xfId="22" applyNumberFormat="1" applyFill="1" applyBorder="1" applyAlignment="1">
      <alignment horizontal="right" shrinkToFit="1"/>
    </xf>
    <xf numFmtId="185" fontId="11" fillId="6" borderId="1" xfId="22" applyNumberFormat="1" applyFill="1" applyBorder="1" applyAlignment="1">
      <alignment horizontal="center" shrinkToFit="1"/>
    </xf>
    <xf numFmtId="43" fontId="14" fillId="6" borderId="1" xfId="43" applyFont="1" applyFill="1" applyBorder="1" applyAlignment="1">
      <alignment horizontal="center" shrinkToFit="1"/>
    </xf>
    <xf numFmtId="0" fontId="11" fillId="6" borderId="1" xfId="22" applyFill="1" applyBorder="1" applyAlignment="1">
      <alignment horizontal="center" shrinkToFit="1"/>
    </xf>
    <xf numFmtId="0" fontId="11" fillId="0" borderId="1" xfId="22" applyFont="1" applyBorder="1">
      <alignment vertical="center"/>
    </xf>
    <xf numFmtId="0" fontId="11" fillId="6" borderId="1" xfId="22" applyFont="1" applyFill="1" applyBorder="1">
      <alignment vertical="center"/>
    </xf>
    <xf numFmtId="0" fontId="16" fillId="0" borderId="1" xfId="22" applyFont="1" applyBorder="1" applyAlignment="1">
      <alignment vertical="center" shrinkToFit="1"/>
    </xf>
    <xf numFmtId="0" fontId="11" fillId="0" borderId="1" xfId="22" applyFont="1" applyBorder="1" applyAlignment="1">
      <alignment shrinkToFit="1"/>
    </xf>
    <xf numFmtId="179" fontId="11" fillId="0" borderId="1" xfId="22" applyNumberFormat="1" applyFont="1" applyBorder="1" applyAlignment="1">
      <alignment horizontal="center" shrinkToFit="1"/>
    </xf>
    <xf numFmtId="179" fontId="11" fillId="0" borderId="1" xfId="22" applyNumberFormat="1" applyFont="1" applyBorder="1" applyAlignment="1">
      <alignment horizontal="right" shrinkToFit="1"/>
    </xf>
    <xf numFmtId="185" fontId="11" fillId="0" borderId="1" xfId="22" applyNumberFormat="1" applyFont="1" applyBorder="1" applyAlignment="1">
      <alignment horizontal="center" shrinkToFit="1"/>
    </xf>
    <xf numFmtId="0" fontId="16" fillId="0" borderId="1" xfId="22" applyFont="1" applyBorder="1" applyAlignment="1">
      <alignment horizontal="left" vertical="center"/>
    </xf>
    <xf numFmtId="1" fontId="11" fillId="0" borderId="1" xfId="22" applyNumberFormat="1" applyFont="1" applyBorder="1">
      <alignment vertical="center"/>
    </xf>
    <xf numFmtId="1" fontId="14" fillId="0" borderId="1" xfId="22" applyNumberFormat="1" applyFont="1" applyBorder="1">
      <alignment vertical="center"/>
    </xf>
    <xf numFmtId="43" fontId="20" fillId="0" borderId="1" xfId="43" applyFont="1" applyBorder="1" applyAlignment="1">
      <alignment vertical="center" shrinkToFit="1"/>
    </xf>
    <xf numFmtId="0" fontId="17" fillId="0" borderId="1" xfId="22" applyFont="1" applyBorder="1" applyAlignment="1">
      <alignment vertical="center" shrinkToFit="1"/>
    </xf>
    <xf numFmtId="187" fontId="19" fillId="0" borderId="1" xfId="22" applyNumberFormat="1" applyFont="1" applyBorder="1" applyAlignment="1">
      <alignment vertical="center" shrinkToFit="1"/>
    </xf>
    <xf numFmtId="0" fontId="16" fillId="0" borderId="1" xfId="22" applyFont="1" applyBorder="1" applyAlignment="1">
      <alignment horizontal="center"/>
    </xf>
    <xf numFmtId="188" fontId="20" fillId="0" borderId="1" xfId="22" applyNumberFormat="1" applyFont="1" applyBorder="1" applyAlignment="1">
      <alignment vertical="center" shrinkToFit="1"/>
    </xf>
    <xf numFmtId="43" fontId="20" fillId="6" borderId="1" xfId="43" applyFont="1" applyFill="1" applyBorder="1" applyAlignment="1">
      <alignment vertical="center" shrinkToFit="1"/>
    </xf>
    <xf numFmtId="0" fontId="11" fillId="0" borderId="0" xfId="22" applyAlignment="1">
      <alignment vertical="center" shrinkToFit="1"/>
    </xf>
    <xf numFmtId="0" fontId="14" fillId="0" borderId="3" xfId="22" applyFont="1" applyBorder="1" applyAlignment="1">
      <alignment vertical="center" shrinkToFit="1"/>
    </xf>
    <xf numFmtId="43" fontId="11" fillId="0" borderId="1" xfId="22" applyNumberFormat="1" applyBorder="1" applyAlignment="1">
      <alignment vertical="center" shrinkToFit="1"/>
    </xf>
    <xf numFmtId="43" fontId="14" fillId="0" borderId="1" xfId="22" applyNumberFormat="1" applyFont="1" applyBorder="1" applyAlignment="1">
      <alignment vertical="center" shrinkToFit="1"/>
    </xf>
    <xf numFmtId="0" fontId="69" fillId="6" borderId="0" xfId="0" applyFont="1" applyFill="1" applyAlignment="1">
      <alignment vertical="center" shrinkToFit="1"/>
    </xf>
    <xf numFmtId="0" fontId="16" fillId="6" borderId="0" xfId="0" applyFont="1" applyFill="1" applyAlignment="1">
      <alignment vertical="center" shrinkToFit="1"/>
    </xf>
    <xf numFmtId="0" fontId="75" fillId="6" borderId="0" xfId="43" applyNumberFormat="1" applyFont="1" applyFill="1" applyAlignment="1">
      <alignment vertical="center" shrinkToFit="1"/>
    </xf>
    <xf numFmtId="0" fontId="0" fillId="0" borderId="1" xfId="0" applyFont="1" applyBorder="1"/>
    <xf numFmtId="0" fontId="76" fillId="8" borderId="0" xfId="0" applyFont="1" applyFill="1" applyAlignment="1">
      <alignment vertical="center" shrinkToFit="1"/>
    </xf>
    <xf numFmtId="0" fontId="69" fillId="0" borderId="0" xfId="0" applyFont="1"/>
    <xf numFmtId="0" fontId="69" fillId="6" borderId="0" xfId="0" applyFont="1" applyFill="1" applyAlignment="1">
      <alignment shrinkToFit="1"/>
    </xf>
    <xf numFmtId="0" fontId="69" fillId="0" borderId="0" xfId="0" applyFont="1" applyAlignment="1">
      <alignment vertical="center" shrinkToFit="1"/>
    </xf>
    <xf numFmtId="0" fontId="69" fillId="0" borderId="0" xfId="0" applyFont="1" applyAlignment="1">
      <alignment horizontal="center" vertical="center" shrinkToFit="1"/>
    </xf>
    <xf numFmtId="0" fontId="69" fillId="6" borderId="0" xfId="43" applyNumberFormat="1" applyFont="1" applyFill="1" applyAlignment="1">
      <alignment vertical="center" shrinkToFit="1"/>
    </xf>
    <xf numFmtId="0" fontId="33" fillId="6" borderId="0" xfId="43" applyNumberFormat="1" applyFont="1" applyFill="1" applyAlignment="1">
      <alignment horizontal="right" vertical="center" shrinkToFit="1"/>
    </xf>
    <xf numFmtId="0" fontId="0" fillId="0" borderId="22" xfId="0" applyBorder="1" applyAlignment="1">
      <alignment vertical="center"/>
    </xf>
    <xf numFmtId="0" fontId="74" fillId="6" borderId="1" xfId="0" applyFont="1" applyFill="1" applyBorder="1" applyAlignment="1">
      <alignment horizontal="center" vertical="center" wrapText="1" shrinkToFit="1"/>
    </xf>
    <xf numFmtId="3" fontId="17" fillId="9" borderId="1" xfId="26" applyNumberFormat="1" applyFont="1" applyFill="1" applyBorder="1" applyAlignment="1" applyProtection="1">
      <alignment horizontal="right" vertical="center"/>
    </xf>
    <xf numFmtId="0" fontId="77" fillId="10" borderId="1" xfId="26" applyNumberFormat="1" applyFont="1" applyFill="1" applyBorder="1" applyAlignment="1" applyProtection="1">
      <alignment horizontal="left" vertical="center"/>
    </xf>
    <xf numFmtId="0" fontId="7" fillId="6" borderId="0" xfId="0" applyFont="1" applyFill="1"/>
    <xf numFmtId="0" fontId="36" fillId="0" borderId="0" xfId="0" applyFont="1" applyAlignment="1">
      <alignment vertical="center"/>
    </xf>
    <xf numFmtId="3" fontId="39" fillId="6" borderId="0" xfId="24" applyNumberFormat="1" applyFont="1" applyFill="1" applyAlignment="1" applyProtection="1">
      <alignment vertical="center"/>
    </xf>
    <xf numFmtId="0" fontId="14" fillId="0" borderId="0" xfId="25" applyFont="1" applyBorder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8" fillId="0" borderId="1" xfId="0" applyFont="1" applyBorder="1" applyAlignment="1">
      <alignment shrinkToFit="1"/>
    </xf>
    <xf numFmtId="0" fontId="32" fillId="11" borderId="1" xfId="43" applyNumberFormat="1" applyFont="1" applyFill="1" applyBorder="1" applyAlignment="1">
      <alignment horizontal="center" vertical="center" shrinkToFit="1"/>
    </xf>
    <xf numFmtId="0" fontId="28" fillId="11" borderId="1" xfId="43" applyNumberFormat="1" applyFont="1" applyFill="1" applyBorder="1" applyAlignment="1">
      <alignment horizontal="center" vertical="center" shrinkToFit="1"/>
    </xf>
    <xf numFmtId="0" fontId="40" fillId="11" borderId="1" xfId="43" applyNumberFormat="1" applyFont="1" applyFill="1" applyBorder="1" applyAlignment="1">
      <alignment horizontal="center" vertical="center" shrinkToFit="1"/>
    </xf>
    <xf numFmtId="0" fontId="0" fillId="11" borderId="0" xfId="0" applyFill="1"/>
    <xf numFmtId="0" fontId="81" fillId="6" borderId="10" xfId="43" applyNumberFormat="1" applyFont="1" applyFill="1" applyBorder="1" applyAlignment="1">
      <alignment horizontal="center" vertical="center" shrinkToFit="1"/>
    </xf>
    <xf numFmtId="0" fontId="81" fillId="6" borderId="10" xfId="43" applyNumberFormat="1" applyFont="1" applyFill="1" applyBorder="1" applyAlignment="1">
      <alignment horizontal="right" shrinkToFit="1"/>
    </xf>
    <xf numFmtId="0" fontId="81" fillId="6" borderId="1" xfId="0" applyFont="1" applyFill="1" applyBorder="1" applyAlignment="1">
      <alignment shrinkToFit="1"/>
    </xf>
    <xf numFmtId="0" fontId="81" fillId="6" borderId="10" xfId="43" applyNumberFormat="1" applyFont="1" applyFill="1" applyBorder="1" applyAlignment="1">
      <alignment horizontal="right" vertical="center" shrinkToFit="1"/>
    </xf>
    <xf numFmtId="0" fontId="81" fillId="6" borderId="1" xfId="43" applyNumberFormat="1" applyFont="1" applyFill="1" applyBorder="1" applyAlignment="1">
      <alignment horizontal="right" shrinkToFit="1"/>
    </xf>
    <xf numFmtId="0" fontId="81" fillId="6" borderId="10" xfId="43" applyNumberFormat="1" applyFont="1" applyFill="1" applyBorder="1" applyAlignment="1">
      <alignment shrinkToFit="1"/>
    </xf>
    <xf numFmtId="0" fontId="88" fillId="6" borderId="10" xfId="43" applyNumberFormat="1" applyFont="1" applyFill="1" applyBorder="1" applyAlignment="1">
      <alignment horizontal="right" shrinkToFit="1"/>
    </xf>
    <xf numFmtId="0" fontId="88" fillId="6" borderId="1" xfId="43" applyNumberFormat="1" applyFont="1" applyFill="1" applyBorder="1" applyAlignment="1">
      <alignment shrinkToFit="1"/>
    </xf>
    <xf numFmtId="0" fontId="5" fillId="0" borderId="1" xfId="0" applyFont="1" applyBorder="1"/>
    <xf numFmtId="0" fontId="0" fillId="6" borderId="1" xfId="0" applyNumberFormat="1" applyFont="1" applyFill="1" applyBorder="1" applyAlignment="1">
      <alignment shrinkToFit="1"/>
    </xf>
    <xf numFmtId="0" fontId="89" fillId="6" borderId="1" xfId="43" applyNumberFormat="1" applyFont="1" applyFill="1" applyBorder="1" applyAlignment="1">
      <alignment horizontal="right" shrinkToFit="1"/>
    </xf>
    <xf numFmtId="0" fontId="91" fillId="0" borderId="1" xfId="27" applyFont="1" applyBorder="1" applyAlignment="1">
      <alignment vertical="center" shrinkToFit="1"/>
    </xf>
    <xf numFmtId="0" fontId="90" fillId="0" borderId="1" xfId="0" applyFont="1" applyBorder="1"/>
    <xf numFmtId="0" fontId="0" fillId="11" borderId="1" xfId="0" applyFill="1" applyBorder="1"/>
    <xf numFmtId="0" fontId="0" fillId="0" borderId="1" xfId="0" applyFill="1" applyBorder="1"/>
    <xf numFmtId="0" fontId="44" fillId="6" borderId="0" xfId="0" applyFont="1" applyFill="1" applyBorder="1" applyAlignment="1">
      <alignment horizontal="left" vertical="center" shrinkToFit="1"/>
    </xf>
    <xf numFmtId="0" fontId="55" fillId="0" borderId="0" xfId="0" applyFont="1" applyBorder="1" applyAlignment="1"/>
    <xf numFmtId="0" fontId="0" fillId="6" borderId="1" xfId="43" applyNumberFormat="1" applyFont="1" applyFill="1" applyBorder="1" applyAlignment="1">
      <alignment horizontal="right" shrinkToFit="1"/>
    </xf>
    <xf numFmtId="0" fontId="32" fillId="6" borderId="1" xfId="43" applyNumberFormat="1" applyFont="1" applyFill="1" applyBorder="1" applyAlignment="1">
      <alignment horizontal="right" shrinkToFit="1"/>
    </xf>
    <xf numFmtId="0" fontId="9" fillId="6" borderId="1" xfId="43" applyNumberFormat="1" applyFont="1" applyFill="1" applyBorder="1" applyAlignment="1">
      <alignment horizontal="right" shrinkToFit="1"/>
    </xf>
    <xf numFmtId="0" fontId="68" fillId="6" borderId="1" xfId="43" applyNumberFormat="1" applyFont="1" applyFill="1" applyBorder="1" applyAlignment="1">
      <alignment horizontal="right" shrinkToFit="1"/>
    </xf>
    <xf numFmtId="0" fontId="33" fillId="6" borderId="1" xfId="43" applyNumberFormat="1" applyFont="1" applyFill="1" applyBorder="1" applyAlignment="1">
      <alignment horizontal="right" vertical="center" shrinkToFit="1"/>
    </xf>
    <xf numFmtId="0" fontId="69" fillId="6" borderId="1" xfId="43" applyNumberFormat="1" applyFont="1" applyFill="1" applyBorder="1" applyAlignment="1">
      <alignment horizontal="right" shrinkToFit="1"/>
    </xf>
    <xf numFmtId="0" fontId="42" fillId="6" borderId="1" xfId="43" applyNumberFormat="1" applyFont="1" applyFill="1" applyBorder="1" applyAlignment="1">
      <alignment horizontal="right" shrinkToFit="1"/>
    </xf>
    <xf numFmtId="0" fontId="43" fillId="6" borderId="1" xfId="43" applyNumberFormat="1" applyFont="1" applyFill="1" applyBorder="1" applyAlignment="1">
      <alignment horizontal="right" shrinkToFit="1"/>
    </xf>
    <xf numFmtId="0" fontId="28" fillId="6" borderId="1" xfId="43" applyNumberFormat="1" applyFont="1" applyFill="1" applyBorder="1" applyAlignment="1">
      <alignment horizontal="right" vertical="center" shrinkToFit="1"/>
    </xf>
    <xf numFmtId="0" fontId="71" fillId="6" borderId="1" xfId="43" applyNumberFormat="1" applyFont="1" applyFill="1" applyBorder="1" applyAlignment="1">
      <alignment horizontal="right" shrinkToFit="1"/>
    </xf>
    <xf numFmtId="0" fontId="90" fillId="0" borderId="1" xfId="0" applyFont="1" applyBorder="1" applyAlignment="1">
      <alignment shrinkToFit="1"/>
    </xf>
    <xf numFmtId="0" fontId="81" fillId="6" borderId="1" xfId="0" applyFont="1" applyFill="1" applyBorder="1" applyAlignment="1">
      <alignment vertical="center" shrinkToFit="1"/>
    </xf>
    <xf numFmtId="0" fontId="89" fillId="0" borderId="0" xfId="0" applyFont="1" applyBorder="1"/>
    <xf numFmtId="0" fontId="51" fillId="0" borderId="1" xfId="0" applyFont="1" applyBorder="1" applyAlignment="1">
      <alignment vertical="center" shrinkToFit="1"/>
    </xf>
    <xf numFmtId="0" fontId="75" fillId="0" borderId="0" xfId="0" applyFont="1" applyAlignment="1">
      <alignment horizontal="center" vertical="center"/>
    </xf>
    <xf numFmtId="0" fontId="90" fillId="0" borderId="0" xfId="0" applyFont="1" applyAlignment="1">
      <alignment shrinkToFit="1"/>
    </xf>
    <xf numFmtId="3" fontId="69" fillId="6" borderId="0" xfId="28" applyNumberFormat="1" applyFont="1" applyFill="1" applyAlignment="1" applyProtection="1">
      <alignment vertical="center"/>
    </xf>
    <xf numFmtId="0" fontId="0" fillId="0" borderId="10" xfId="0" applyBorder="1"/>
    <xf numFmtId="0" fontId="9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68" fillId="6" borderId="1" xfId="0" applyNumberFormat="1" applyFont="1" applyFill="1" applyBorder="1" applyAlignment="1">
      <alignment vertical="center" shrinkToFit="1"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9" xfId="0" applyBorder="1"/>
    <xf numFmtId="0" fontId="16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96" fillId="0" borderId="0" xfId="0" applyFont="1"/>
    <xf numFmtId="0" fontId="90" fillId="0" borderId="1" xfId="0" applyFont="1" applyBorder="1" applyAlignment="1">
      <alignment horizontal="center" wrapText="1" shrinkToFit="1"/>
    </xf>
    <xf numFmtId="0" fontId="68" fillId="0" borderId="1" xfId="0" applyFont="1" applyBorder="1" applyAlignment="1">
      <alignment horizontal="center"/>
    </xf>
    <xf numFmtId="0" fontId="90" fillId="0" borderId="0" xfId="0" applyFont="1" applyAlignment="1">
      <alignment horizontal="center"/>
    </xf>
    <xf numFmtId="179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68" fillId="0" borderId="1" xfId="0" applyFont="1" applyBorder="1" applyAlignment="1">
      <alignment horizontal="left"/>
    </xf>
    <xf numFmtId="0" fontId="75" fillId="0" borderId="1" xfId="0" applyFont="1" applyBorder="1" applyAlignment="1"/>
    <xf numFmtId="0" fontId="68" fillId="0" borderId="1" xfId="0" applyFont="1" applyBorder="1" applyAlignment="1">
      <alignment horizontal="left" indent="1"/>
    </xf>
    <xf numFmtId="0" fontId="78" fillId="0" borderId="1" xfId="0" applyFont="1" applyBorder="1"/>
    <xf numFmtId="0" fontId="104" fillId="0" borderId="10" xfId="51" applyFont="1" applyBorder="1" applyAlignment="1">
      <alignment vertical="center" shrinkToFit="1"/>
    </xf>
    <xf numFmtId="0" fontId="51" fillId="0" borderId="1" xfId="0" applyFont="1" applyBorder="1" applyAlignment="1">
      <alignment shrinkToFit="1"/>
    </xf>
    <xf numFmtId="0" fontId="81" fillId="0" borderId="1" xfId="0" applyFont="1" applyBorder="1" applyAlignment="1">
      <alignment shrinkToFit="1"/>
    </xf>
    <xf numFmtId="0" fontId="51" fillId="7" borderId="1" xfId="43" applyNumberFormat="1" applyFont="1" applyFill="1" applyBorder="1" applyAlignment="1">
      <alignment shrinkToFit="1"/>
    </xf>
    <xf numFmtId="0" fontId="85" fillId="0" borderId="1" xfId="27" applyFont="1" applyBorder="1" applyAlignment="1">
      <alignment vertical="center" wrapText="1"/>
    </xf>
    <xf numFmtId="0" fontId="84" fillId="0" borderId="1" xfId="27" applyFont="1" applyBorder="1" applyAlignment="1">
      <alignment vertical="center" wrapText="1"/>
    </xf>
    <xf numFmtId="0" fontId="102" fillId="0" borderId="1" xfId="51" applyBorder="1">
      <alignment vertical="center"/>
    </xf>
    <xf numFmtId="0" fontId="102" fillId="0" borderId="1" xfId="51" applyNumberFormat="1" applyBorder="1" applyAlignment="1">
      <alignment vertical="center" shrinkToFit="1"/>
    </xf>
    <xf numFmtId="0" fontId="102" fillId="0" borderId="1" xfId="51" applyBorder="1" applyAlignment="1">
      <alignment horizontal="left" vertical="center" shrinkToFit="1"/>
    </xf>
    <xf numFmtId="0" fontId="104" fillId="0" borderId="1" xfId="51" applyFont="1" applyBorder="1" applyAlignment="1">
      <alignment vertical="center" shrinkToFit="1"/>
    </xf>
    <xf numFmtId="0" fontId="53" fillId="6" borderId="1" xfId="0" applyFont="1" applyFill="1" applyBorder="1" applyAlignment="1">
      <alignment vertical="center" wrapText="1" shrinkToFit="1"/>
    </xf>
    <xf numFmtId="0" fontId="75" fillId="6" borderId="1" xfId="0" applyFont="1" applyFill="1" applyBorder="1" applyAlignment="1">
      <alignment vertical="center" shrinkToFit="1"/>
    </xf>
    <xf numFmtId="0" fontId="10" fillId="11" borderId="1" xfId="0" applyFont="1" applyFill="1" applyBorder="1" applyAlignment="1">
      <alignment vertical="center" shrinkToFit="1"/>
    </xf>
    <xf numFmtId="0" fontId="68" fillId="0" borderId="1" xfId="27" applyFont="1" applyBorder="1" applyAlignment="1">
      <alignment vertical="center" shrinkToFit="1"/>
    </xf>
    <xf numFmtId="0" fontId="57" fillId="0" borderId="0" xfId="23" applyFont="1" applyBorder="1" applyAlignment="1">
      <alignment horizontal="center" vertical="center"/>
    </xf>
    <xf numFmtId="0" fontId="18" fillId="0" borderId="0" xfId="23" applyFont="1" applyBorder="1" applyAlignment="1">
      <alignment horizontal="center" vertical="center"/>
    </xf>
    <xf numFmtId="0" fontId="11" fillId="0" borderId="0" xfId="23" applyFont="1" applyBorder="1" applyAlignment="1">
      <alignment horizontal="right" vertical="center"/>
    </xf>
    <xf numFmtId="0" fontId="19" fillId="6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1" fontId="16" fillId="11" borderId="1" xfId="0" applyNumberFormat="1" applyFont="1" applyFill="1" applyBorder="1" applyAlignment="1">
      <alignment vertical="center" shrinkToFit="1"/>
    </xf>
    <xf numFmtId="0" fontId="16" fillId="11" borderId="1" xfId="0" applyFont="1" applyFill="1" applyBorder="1" applyAlignment="1">
      <alignment vertical="center" shrinkToFit="1"/>
    </xf>
    <xf numFmtId="179" fontId="16" fillId="11" borderId="1" xfId="0" applyNumberFormat="1" applyFont="1" applyFill="1" applyBorder="1" applyAlignment="1">
      <alignment vertical="center" shrinkToFit="1"/>
    </xf>
    <xf numFmtId="1" fontId="75" fillId="6" borderId="1" xfId="0" applyNumberFormat="1" applyFont="1" applyFill="1" applyBorder="1" applyAlignment="1">
      <alignment vertical="center" shrinkToFit="1"/>
    </xf>
    <xf numFmtId="3" fontId="82" fillId="6" borderId="1" xfId="24" applyNumberFormat="1" applyFont="1" applyFill="1" applyBorder="1" applyAlignment="1" applyProtection="1">
      <alignment vertical="center" shrinkToFit="1"/>
    </xf>
    <xf numFmtId="3" fontId="91" fillId="6" borderId="1" xfId="24" applyNumberFormat="1" applyFont="1" applyFill="1" applyBorder="1" applyAlignment="1" applyProtection="1">
      <alignment horizontal="left" vertical="center"/>
    </xf>
    <xf numFmtId="0" fontId="68" fillId="6" borderId="1" xfId="0" applyFont="1" applyFill="1" applyBorder="1" applyAlignment="1">
      <alignment vertical="center" shrinkToFit="1"/>
    </xf>
    <xf numFmtId="0" fontId="16" fillId="6" borderId="1" xfId="0" applyFont="1" applyFill="1" applyBorder="1" applyAlignment="1">
      <alignment shrinkToFit="1"/>
    </xf>
    <xf numFmtId="0" fontId="68" fillId="11" borderId="1" xfId="0" applyFont="1" applyFill="1" applyBorder="1" applyAlignment="1">
      <alignment vertical="center" shrinkToFit="1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5" fillId="0" borderId="1" xfId="23" applyFont="1" applyBorder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shrinkToFit="1"/>
    </xf>
    <xf numFmtId="0" fontId="0" fillId="0" borderId="0" xfId="43" applyNumberFormat="1" applyFont="1" applyBorder="1" applyAlignment="1">
      <alignment shrinkToFit="1"/>
    </xf>
    <xf numFmtId="0" fontId="9" fillId="0" borderId="1" xfId="0" applyFont="1" applyBorder="1" applyAlignment="1"/>
    <xf numFmtId="217" fontId="32" fillId="6" borderId="1" xfId="43" applyNumberFormat="1" applyFont="1" applyFill="1" applyBorder="1" applyAlignment="1">
      <alignment shrinkToFit="1"/>
    </xf>
    <xf numFmtId="0" fontId="32" fillId="11" borderId="10" xfId="43" applyNumberFormat="1" applyFont="1" applyFill="1" applyBorder="1" applyAlignment="1">
      <alignment horizontal="right" vertical="center" shrinkToFit="1"/>
    </xf>
    <xf numFmtId="0" fontId="66" fillId="11" borderId="4" xfId="0" applyFont="1" applyFill="1" applyBorder="1" applyAlignment="1">
      <alignment horizontal="center" vertical="center" wrapText="1" shrinkToFit="1"/>
    </xf>
    <xf numFmtId="0" fontId="77" fillId="0" borderId="1" xfId="25" applyFont="1" applyBorder="1" applyAlignment="1">
      <alignment vertical="center" shrinkToFit="1"/>
    </xf>
    <xf numFmtId="0" fontId="15" fillId="0" borderId="1" xfId="25" applyFont="1" applyBorder="1" applyAlignment="1">
      <alignment vertical="center" wrapText="1" shrinkToFit="1"/>
    </xf>
    <xf numFmtId="0" fontId="15" fillId="0" borderId="3" xfId="25" applyFont="1" applyBorder="1" applyAlignment="1">
      <alignment horizontal="center" vertical="center" wrapText="1"/>
    </xf>
    <xf numFmtId="0" fontId="15" fillId="0" borderId="4" xfId="25" applyFont="1" applyBorder="1" applyAlignment="1">
      <alignment horizontal="center" vertical="center" wrapText="1" shrinkToFit="1"/>
    </xf>
    <xf numFmtId="0" fontId="17" fillId="13" borderId="4" xfId="25" applyFont="1" applyFill="1" applyBorder="1" applyAlignment="1">
      <alignment horizontal="right" vertical="center"/>
    </xf>
    <xf numFmtId="0" fontId="16" fillId="13" borderId="1" xfId="25" applyFont="1" applyFill="1" applyBorder="1">
      <alignment vertical="center"/>
    </xf>
    <xf numFmtId="0" fontId="16" fillId="13" borderId="1" xfId="25" applyFont="1" applyFill="1" applyBorder="1" applyAlignment="1">
      <alignment vertical="center" shrinkToFit="1"/>
    </xf>
    <xf numFmtId="0" fontId="16" fillId="0" borderId="1" xfId="25" applyFont="1" applyBorder="1" applyAlignment="1">
      <alignment horizontal="right" vertical="center"/>
    </xf>
    <xf numFmtId="0" fontId="19" fillId="0" borderId="1" xfId="25" applyFont="1" applyBorder="1" applyAlignment="1">
      <alignment horizontal="center" vertical="center" shrinkToFit="1"/>
    </xf>
    <xf numFmtId="0" fontId="3" fillId="0" borderId="0" xfId="0" applyFont="1"/>
    <xf numFmtId="0" fontId="22" fillId="6" borderId="4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shrinkToFit="1"/>
    </xf>
    <xf numFmtId="0" fontId="68" fillId="11" borderId="0" xfId="0" applyFont="1" applyFill="1" applyAlignment="1">
      <alignment vertical="center" shrinkToFit="1"/>
    </xf>
    <xf numFmtId="0" fontId="22" fillId="11" borderId="4" xfId="0" applyFont="1" applyFill="1" applyBorder="1" applyAlignment="1">
      <alignment horizontal="center" vertical="center" wrapText="1" shrinkToFit="1"/>
    </xf>
    <xf numFmtId="0" fontId="0" fillId="11" borderId="1" xfId="43" applyNumberFormat="1" applyFont="1" applyFill="1" applyBorder="1" applyAlignment="1">
      <alignment shrinkToFit="1"/>
    </xf>
    <xf numFmtId="0" fontId="32" fillId="11" borderId="1" xfId="43" applyNumberFormat="1" applyFont="1" applyFill="1" applyBorder="1" applyAlignment="1">
      <alignment shrinkToFit="1"/>
    </xf>
    <xf numFmtId="0" fontId="40" fillId="11" borderId="1" xfId="43" applyNumberFormat="1" applyFont="1" applyFill="1" applyBorder="1" applyAlignment="1">
      <alignment horizontal="left" vertical="center" shrinkToFit="1"/>
    </xf>
    <xf numFmtId="0" fontId="0" fillId="11" borderId="1" xfId="0" applyNumberFormat="1" applyFill="1" applyBorder="1" applyAlignment="1">
      <alignment shrinkToFit="1"/>
    </xf>
    <xf numFmtId="0" fontId="9" fillId="11" borderId="1" xfId="43" applyNumberFormat="1" applyFont="1" applyFill="1" applyBorder="1" applyAlignment="1">
      <alignment shrinkToFit="1"/>
    </xf>
    <xf numFmtId="0" fontId="23" fillId="11" borderId="1" xfId="43" applyNumberFormat="1" applyFont="1" applyFill="1" applyBorder="1" applyAlignment="1">
      <alignment horizontal="right" shrinkToFit="1"/>
    </xf>
    <xf numFmtId="0" fontId="14" fillId="11" borderId="1" xfId="43" applyNumberFormat="1" applyFont="1" applyFill="1" applyBorder="1" applyAlignment="1">
      <alignment horizontal="right" vertical="center" shrinkToFit="1"/>
    </xf>
    <xf numFmtId="0" fontId="29" fillId="11" borderId="1" xfId="0" applyNumberFormat="1" applyFont="1" applyFill="1" applyBorder="1" applyAlignment="1">
      <alignment shrinkToFit="1"/>
    </xf>
    <xf numFmtId="0" fontId="28" fillId="11" borderId="1" xfId="43" applyNumberFormat="1" applyFont="1" applyFill="1" applyBorder="1" applyAlignment="1">
      <alignment horizontal="right" shrinkToFit="1"/>
    </xf>
    <xf numFmtId="0" fontId="29" fillId="11" borderId="0" xfId="0" applyNumberFormat="1" applyFont="1" applyFill="1" applyAlignment="1">
      <alignment shrinkToFit="1"/>
    </xf>
    <xf numFmtId="217" fontId="32" fillId="11" borderId="1" xfId="43" applyNumberFormat="1" applyFont="1" applyFill="1" applyBorder="1" applyAlignment="1">
      <alignment shrinkToFit="1"/>
    </xf>
    <xf numFmtId="0" fontId="3" fillId="0" borderId="1" xfId="0" applyFont="1" applyBorder="1"/>
    <xf numFmtId="0" fontId="3" fillId="6" borderId="1" xfId="0" applyFont="1" applyFill="1" applyBorder="1" applyAlignment="1">
      <alignment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3" fillId="0" borderId="4" xfId="0" applyFont="1" applyBorder="1" applyAlignment="1">
      <alignment horizontal="center" vertical="center" shrinkToFit="1"/>
    </xf>
    <xf numFmtId="0" fontId="16" fillId="12" borderId="0" xfId="0" applyFont="1" applyFill="1" applyAlignment="1">
      <alignment vertical="center" shrinkToFit="1"/>
    </xf>
    <xf numFmtId="0" fontId="52" fillId="12" borderId="1" xfId="0" applyFont="1" applyFill="1" applyBorder="1" applyAlignment="1">
      <alignment wrapText="1" shrinkToFit="1"/>
    </xf>
    <xf numFmtId="0" fontId="47" fillId="12" borderId="1" xfId="0" applyFont="1" applyFill="1" applyBorder="1" applyAlignment="1">
      <alignment shrinkToFit="1"/>
    </xf>
    <xf numFmtId="0" fontId="53" fillId="12" borderId="1" xfId="0" applyFont="1" applyFill="1" applyBorder="1" applyAlignment="1">
      <alignment vertical="center" wrapText="1" shrinkToFit="1"/>
    </xf>
    <xf numFmtId="0" fontId="60" fillId="12" borderId="1" xfId="0" applyFont="1" applyFill="1" applyBorder="1" applyAlignment="1">
      <alignment vertical="center" wrapText="1" shrinkToFit="1"/>
    </xf>
    <xf numFmtId="0" fontId="90" fillId="12" borderId="1" xfId="0" applyFont="1" applyFill="1" applyBorder="1" applyAlignment="1">
      <alignment shrinkToFit="1"/>
    </xf>
    <xf numFmtId="0" fontId="15" fillId="12" borderId="1" xfId="0" applyFont="1" applyFill="1" applyBorder="1" applyAlignment="1">
      <alignment horizontal="left" vertical="center" wrapText="1" shrinkToFit="1"/>
    </xf>
    <xf numFmtId="0" fontId="60" fillId="12" borderId="1" xfId="0" applyFont="1" applyFill="1" applyBorder="1" applyAlignment="1">
      <alignment horizontal="left" vertical="center" wrapText="1" shrinkToFit="1"/>
    </xf>
    <xf numFmtId="0" fontId="41" fillId="12" borderId="1" xfId="0" applyFont="1" applyFill="1" applyBorder="1" applyAlignment="1">
      <alignment shrinkToFit="1"/>
    </xf>
    <xf numFmtId="0" fontId="0" fillId="0" borderId="0" xfId="0" applyFont="1" applyAlignment="1">
      <alignment vertical="center"/>
    </xf>
    <xf numFmtId="0" fontId="0" fillId="12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12" borderId="4" xfId="0" applyFont="1" applyFill="1" applyBorder="1" applyAlignment="1">
      <alignment horizontal="center" vertical="center" shrinkToFit="1"/>
    </xf>
    <xf numFmtId="0" fontId="48" fillId="6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/>
    </xf>
    <xf numFmtId="0" fontId="0" fillId="12" borderId="1" xfId="0" applyFont="1" applyFill="1" applyBorder="1" applyAlignment="1">
      <alignment vertical="center" shrinkToFit="1"/>
    </xf>
    <xf numFmtId="0" fontId="0" fillId="12" borderId="1" xfId="0" applyFont="1" applyFill="1" applyBorder="1" applyAlignment="1">
      <alignment shrinkToFit="1"/>
    </xf>
    <xf numFmtId="0" fontId="3" fillId="12" borderId="1" xfId="0" applyFont="1" applyFill="1" applyBorder="1" applyAlignment="1">
      <alignment shrinkToFit="1"/>
    </xf>
    <xf numFmtId="0" fontId="5" fillId="12" borderId="1" xfId="0" applyFont="1" applyFill="1" applyBorder="1" applyAlignment="1">
      <alignment shrinkToFit="1"/>
    </xf>
    <xf numFmtId="0" fontId="5" fillId="0" borderId="1" xfId="0" applyFont="1" applyBorder="1" applyAlignment="1">
      <alignment shrinkToFit="1"/>
    </xf>
    <xf numFmtId="0" fontId="88" fillId="12" borderId="1" xfId="43" applyNumberFormat="1" applyFont="1" applyFill="1" applyBorder="1" applyAlignment="1">
      <alignment shrinkToFit="1"/>
    </xf>
    <xf numFmtId="0" fontId="88" fillId="0" borderId="1" xfId="43" applyNumberFormat="1" applyFont="1" applyBorder="1" applyAlignment="1">
      <alignment shrinkToFit="1"/>
    </xf>
    <xf numFmtId="0" fontId="3" fillId="12" borderId="1" xfId="43" applyNumberFormat="1" applyFont="1" applyFill="1" applyBorder="1" applyAlignment="1">
      <alignment shrinkToFit="1"/>
    </xf>
    <xf numFmtId="0" fontId="3" fillId="6" borderId="1" xfId="43" applyNumberFormat="1" applyFont="1" applyFill="1" applyBorder="1" applyAlignment="1">
      <alignment shrinkToFit="1"/>
    </xf>
    <xf numFmtId="0" fontId="3" fillId="7" borderId="1" xfId="43" applyNumberFormat="1" applyFont="1" applyFill="1" applyBorder="1" applyAlignment="1">
      <alignment shrinkToFit="1"/>
    </xf>
    <xf numFmtId="0" fontId="3" fillId="0" borderId="1" xfId="43" applyNumberFormat="1" applyFont="1" applyBorder="1" applyAlignment="1">
      <alignment shrinkToFit="1"/>
    </xf>
    <xf numFmtId="9" fontId="0" fillId="12" borderId="1" xfId="0" applyNumberFormat="1" applyFont="1" applyFill="1" applyBorder="1" applyAlignment="1">
      <alignment horizontal="left" shrinkToFit="1"/>
    </xf>
    <xf numFmtId="9" fontId="0" fillId="0" borderId="1" xfId="0" applyNumberFormat="1" applyFont="1" applyBorder="1" applyAlignment="1">
      <alignment horizontal="left" shrinkToFit="1"/>
    </xf>
    <xf numFmtId="10" fontId="0" fillId="12" borderId="1" xfId="0" applyNumberFormat="1" applyFont="1" applyFill="1" applyBorder="1" applyAlignment="1">
      <alignment horizontal="left" shrinkToFit="1"/>
    </xf>
    <xf numFmtId="10" fontId="0" fillId="0" borderId="1" xfId="0" applyNumberFormat="1" applyFont="1" applyBorder="1" applyAlignment="1">
      <alignment horizontal="left" shrinkToFit="1"/>
    </xf>
    <xf numFmtId="0" fontId="0" fillId="12" borderId="1" xfId="0" applyFont="1" applyFill="1" applyBorder="1" applyAlignment="1">
      <alignment horizontal="left" shrinkToFit="1"/>
    </xf>
    <xf numFmtId="0" fontId="0" fillId="0" borderId="1" xfId="0" applyFont="1" applyBorder="1" applyAlignment="1">
      <alignment horizontal="left" shrinkToFit="1"/>
    </xf>
    <xf numFmtId="0" fontId="0" fillId="13" borderId="1" xfId="0" applyFont="1" applyFill="1" applyBorder="1" applyAlignment="1">
      <alignment shrinkToFit="1"/>
    </xf>
    <xf numFmtId="0" fontId="27" fillId="6" borderId="1" xfId="49" applyFont="1" applyFill="1" applyBorder="1" applyAlignment="1">
      <alignment vertical="center" wrapText="1"/>
    </xf>
    <xf numFmtId="0" fontId="17" fillId="6" borderId="1" xfId="49" applyFont="1" applyFill="1" applyBorder="1" applyAlignment="1">
      <alignment vertical="center" wrapText="1"/>
    </xf>
    <xf numFmtId="0" fontId="3" fillId="6" borderId="1" xfId="49" applyFont="1" applyFill="1" applyBorder="1" applyAlignment="1">
      <alignment vertical="center" wrapText="1"/>
    </xf>
    <xf numFmtId="0" fontId="0" fillId="0" borderId="0" xfId="0" applyFont="1" applyBorder="1" applyAlignment="1">
      <alignment shrinkToFit="1"/>
    </xf>
    <xf numFmtId="217" fontId="3" fillId="12" borderId="1" xfId="43" applyNumberFormat="1" applyFont="1" applyFill="1" applyBorder="1" applyAlignment="1">
      <alignment shrinkToFit="1"/>
    </xf>
    <xf numFmtId="217" fontId="3" fillId="6" borderId="1" xfId="43" applyNumberFormat="1" applyFont="1" applyFill="1" applyBorder="1" applyAlignment="1">
      <alignment shrinkToFit="1"/>
    </xf>
    <xf numFmtId="0" fontId="0" fillId="12" borderId="0" xfId="0" applyFont="1" applyFill="1" applyAlignment="1">
      <alignment shrinkToFit="1"/>
    </xf>
    <xf numFmtId="0" fontId="0" fillId="0" borderId="0" xfId="0" applyFont="1" applyAlignment="1">
      <alignment vertical="center" shrinkToFit="1"/>
    </xf>
    <xf numFmtId="0" fontId="90" fillId="13" borderId="9" xfId="0" applyFont="1" applyFill="1" applyBorder="1" applyAlignment="1">
      <alignment horizontal="center" vertical="center" shrinkToFit="1"/>
    </xf>
    <xf numFmtId="0" fontId="90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1" fillId="0" borderId="1" xfId="27" applyFont="1" applyBorder="1" applyAlignment="1">
      <alignment horizontal="center" vertical="center" shrinkToFit="1"/>
    </xf>
    <xf numFmtId="0" fontId="14" fillId="0" borderId="1" xfId="27" applyFont="1" applyBorder="1" applyAlignment="1">
      <alignment horizontal="center" vertical="center" shrinkToFit="1"/>
    </xf>
    <xf numFmtId="0" fontId="11" fillId="0" borderId="1" xfId="27" applyBorder="1" applyAlignment="1">
      <alignment horizontal="center" vertical="center" shrinkToFit="1"/>
    </xf>
    <xf numFmtId="0" fontId="16" fillId="0" borderId="1" xfId="27" applyFont="1" applyBorder="1" applyAlignment="1">
      <alignment horizontal="center" vertical="center" shrinkToFit="1"/>
    </xf>
    <xf numFmtId="217" fontId="0" fillId="14" borderId="8" xfId="0" applyNumberFormat="1" applyFill="1" applyBorder="1" applyAlignment="1">
      <alignment vertical="center"/>
    </xf>
    <xf numFmtId="217" fontId="51" fillId="14" borderId="21" xfId="43" applyNumberFormat="1" applyFont="1" applyFill="1" applyBorder="1" applyAlignment="1">
      <alignment horizontal="center" vertical="center" shrinkToFit="1"/>
    </xf>
    <xf numFmtId="217" fontId="32" fillId="14" borderId="1" xfId="43" applyNumberFormat="1" applyFont="1" applyFill="1" applyBorder="1" applyAlignment="1">
      <alignment horizontal="center" vertical="center" shrinkToFit="1"/>
    </xf>
    <xf numFmtId="217" fontId="32" fillId="14" borderId="1" xfId="43" applyNumberFormat="1" applyFont="1" applyFill="1" applyBorder="1" applyAlignment="1">
      <alignment shrinkToFit="1"/>
    </xf>
    <xf numFmtId="217" fontId="32" fillId="14" borderId="0" xfId="43" applyNumberFormat="1" applyFont="1" applyFill="1" applyAlignment="1">
      <alignment shrinkToFit="1"/>
    </xf>
    <xf numFmtId="0" fontId="95" fillId="0" borderId="1" xfId="0" applyFont="1" applyBorder="1"/>
    <xf numFmtId="0" fontId="97" fillId="0" borderId="1" xfId="0" applyFont="1" applyBorder="1"/>
    <xf numFmtId="9" fontId="0" fillId="0" borderId="1" xfId="0" applyNumberFormat="1" applyBorder="1" applyAlignment="1">
      <alignment shrinkToFit="1"/>
    </xf>
    <xf numFmtId="3" fontId="97" fillId="0" borderId="1" xfId="0" applyNumberFormat="1" applyFont="1" applyBorder="1"/>
    <xf numFmtId="0" fontId="90" fillId="6" borderId="0" xfId="0" applyFont="1" applyFill="1" applyAlignment="1">
      <alignment shrinkToFit="1"/>
    </xf>
    <xf numFmtId="176" fontId="11" fillId="0" borderId="1" xfId="18" applyNumberFormat="1" applyBorder="1" applyAlignment="1">
      <alignment vertical="center"/>
    </xf>
    <xf numFmtId="189" fontId="14" fillId="0" borderId="1" xfId="43" applyNumberFormat="1" applyFont="1" applyBorder="1" applyAlignment="1">
      <alignment vertical="center" shrinkToFit="1"/>
    </xf>
    <xf numFmtId="0" fontId="27" fillId="6" borderId="1" xfId="0" applyFont="1" applyFill="1" applyBorder="1" applyAlignment="1">
      <alignment vertical="center" wrapText="1"/>
    </xf>
    <xf numFmtId="178" fontId="11" fillId="5" borderId="1" xfId="1151" applyNumberFormat="1" applyFill="1" applyBorder="1" applyAlignment="1">
      <alignment vertical="center"/>
    </xf>
    <xf numFmtId="178" fontId="11" fillId="4" borderId="1" xfId="2521" applyNumberFormat="1" applyFill="1" applyBorder="1" applyAlignment="1">
      <alignment vertical="center"/>
    </xf>
    <xf numFmtId="178" fontId="11" fillId="0" borderId="1" xfId="2521" applyNumberFormat="1" applyBorder="1" applyAlignment="1">
      <alignment vertical="center"/>
    </xf>
    <xf numFmtId="178" fontId="11" fillId="0" borderId="5" xfId="2521" applyNumberFormat="1" applyFill="1" applyBorder="1" applyAlignment="1">
      <alignment vertical="center"/>
    </xf>
    <xf numFmtId="0" fontId="16" fillId="0" borderId="1" xfId="27" applyFont="1" applyBorder="1" applyAlignment="1">
      <alignment vertical="center" shrinkToFit="1"/>
    </xf>
    <xf numFmtId="0" fontId="19" fillId="0" borderId="1" xfId="27" applyFont="1" applyBorder="1" applyAlignment="1">
      <alignment vertical="center" shrinkToFit="1"/>
    </xf>
    <xf numFmtId="0" fontId="11" fillId="0" borderId="1" xfId="27" applyNumberFormat="1" applyFont="1" applyBorder="1" applyAlignment="1">
      <alignment horizontal="center" vertical="center" wrapText="1"/>
    </xf>
    <xf numFmtId="0" fontId="11" fillId="0" borderId="1" xfId="27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shrinkToFit="1"/>
    </xf>
    <xf numFmtId="0" fontId="32" fillId="7" borderId="10" xfId="43" applyNumberFormat="1" applyFont="1" applyFill="1" applyBorder="1" applyAlignment="1">
      <alignment horizontal="center" vertical="center" shrinkToFit="1"/>
    </xf>
    <xf numFmtId="0" fontId="8" fillId="55" borderId="5" xfId="0" applyFont="1" applyFill="1" applyBorder="1" applyAlignment="1">
      <alignment horizontal="center" vertical="center"/>
    </xf>
    <xf numFmtId="0" fontId="8" fillId="55" borderId="5" xfId="0" applyNumberFormat="1" applyFont="1" applyFill="1" applyBorder="1" applyAlignment="1">
      <alignment horizontal="center" vertical="center"/>
    </xf>
    <xf numFmtId="0" fontId="8" fillId="55" borderId="5" xfId="0" applyNumberFormat="1" applyFont="1" applyFill="1" applyBorder="1" applyAlignment="1">
      <alignment horizontal="center" vertical="center" shrinkToFit="1"/>
    </xf>
    <xf numFmtId="0" fontId="8" fillId="55" borderId="5" xfId="0" applyFont="1" applyFill="1" applyBorder="1" applyAlignment="1">
      <alignment horizontal="center" vertical="center" shrinkToFit="1"/>
    </xf>
    <xf numFmtId="0" fontId="8" fillId="55" borderId="5" xfId="0" applyFont="1" applyFill="1" applyBorder="1" applyAlignment="1">
      <alignment vertical="center" shrinkToFit="1"/>
    </xf>
    <xf numFmtId="0" fontId="0" fillId="55" borderId="5" xfId="43" applyNumberFormat="1" applyFont="1" applyFill="1" applyBorder="1" applyAlignment="1">
      <alignment vertical="center" shrinkToFit="1"/>
    </xf>
    <xf numFmtId="217" fontId="32" fillId="55" borderId="5" xfId="43" applyNumberFormat="1" applyFont="1" applyFill="1" applyBorder="1" applyAlignment="1">
      <alignment horizontal="center" vertical="center" shrinkToFit="1"/>
    </xf>
    <xf numFmtId="0" fontId="32" fillId="55" borderId="8" xfId="43" applyNumberFormat="1" applyFont="1" applyFill="1" applyBorder="1" applyAlignment="1">
      <alignment horizontal="right" vertical="center" shrinkToFit="1"/>
    </xf>
    <xf numFmtId="0" fontId="32" fillId="55" borderId="10" xfId="43" applyNumberFormat="1" applyFont="1" applyFill="1" applyBorder="1" applyAlignment="1">
      <alignment horizontal="right" vertical="center" shrinkToFit="1"/>
    </xf>
    <xf numFmtId="0" fontId="0" fillId="55" borderId="0" xfId="0" applyFill="1" applyAlignment="1">
      <alignment vertical="center"/>
    </xf>
    <xf numFmtId="0" fontId="8" fillId="55" borderId="1" xfId="0" applyFont="1" applyFill="1" applyBorder="1" applyAlignment="1">
      <alignment horizontal="center" vertical="center" shrinkToFit="1"/>
    </xf>
    <xf numFmtId="0" fontId="8" fillId="55" borderId="1" xfId="0" applyNumberFormat="1" applyFont="1" applyFill="1" applyBorder="1" applyAlignment="1">
      <alignment horizontal="center" vertical="center"/>
    </xf>
    <xf numFmtId="0" fontId="8" fillId="55" borderId="1" xfId="0" applyNumberFormat="1" applyFont="1" applyFill="1" applyBorder="1" applyAlignment="1">
      <alignment horizontal="center" vertical="center" shrinkToFit="1"/>
    </xf>
    <xf numFmtId="0" fontId="8" fillId="55" borderId="1" xfId="0" applyFont="1" applyFill="1" applyBorder="1" applyAlignment="1">
      <alignment vertical="center" shrinkToFit="1"/>
    </xf>
    <xf numFmtId="0" fontId="0" fillId="55" borderId="1" xfId="43" applyNumberFormat="1" applyFont="1" applyFill="1" applyBorder="1" applyAlignment="1">
      <alignment vertical="center" shrinkToFit="1"/>
    </xf>
    <xf numFmtId="217" fontId="32" fillId="55" borderId="1" xfId="43" applyNumberFormat="1" applyFont="1" applyFill="1" applyBorder="1" applyAlignment="1">
      <alignment horizontal="center" vertical="center" shrinkToFit="1"/>
    </xf>
    <xf numFmtId="0" fontId="69" fillId="55" borderId="1" xfId="0" applyFont="1" applyFill="1" applyBorder="1" applyAlignment="1">
      <alignment shrinkToFit="1"/>
    </xf>
    <xf numFmtId="0" fontId="69" fillId="55" borderId="0" xfId="0" applyFont="1" applyFill="1" applyAlignment="1">
      <alignment shrinkToFit="1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0" fontId="11" fillId="0" borderId="0" xfId="2525" applyFont="1">
      <alignment vertical="center"/>
    </xf>
    <xf numFmtId="0" fontId="11" fillId="0" borderId="0" xfId="2525" applyFont="1" applyAlignment="1">
      <alignment horizontal="left" vertical="center"/>
    </xf>
    <xf numFmtId="0" fontId="11" fillId="0" borderId="0" xfId="2525">
      <alignment vertical="center"/>
    </xf>
    <xf numFmtId="0" fontId="11" fillId="0" borderId="0" xfId="2525" applyAlignment="1">
      <alignment horizontal="left" vertical="center"/>
    </xf>
    <xf numFmtId="0" fontId="11" fillId="4" borderId="0" xfId="2525" applyFill="1">
      <alignment vertical="center"/>
    </xf>
    <xf numFmtId="0" fontId="11" fillId="4" borderId="0" xfId="2525" applyFill="1" applyAlignment="1">
      <alignment horizontal="left" vertical="center"/>
    </xf>
    <xf numFmtId="0" fontId="11" fillId="8" borderId="0" xfId="2525" applyFill="1" applyAlignment="1">
      <alignment horizontal="left" vertical="center"/>
    </xf>
    <xf numFmtId="0" fontId="11" fillId="8" borderId="0" xfId="2525" applyFill="1">
      <alignment vertical="center"/>
    </xf>
    <xf numFmtId="0" fontId="11" fillId="5" borderId="0" xfId="2525" applyFill="1" applyAlignment="1">
      <alignment horizontal="left" vertical="center"/>
    </xf>
    <xf numFmtId="0" fontId="11" fillId="5" borderId="0" xfId="2525" applyFill="1">
      <alignment vertical="center"/>
    </xf>
    <xf numFmtId="0" fontId="0" fillId="0" borderId="23" xfId="0" applyNumberFormat="1" applyBorder="1"/>
    <xf numFmtId="0" fontId="0" fillId="0" borderId="20" xfId="0" applyNumberFormat="1" applyBorder="1"/>
    <xf numFmtId="0" fontId="0" fillId="0" borderId="23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0" borderId="1" xfId="0" applyFont="1" applyBorder="1" applyAlignment="1">
      <alignment vertical="center" shrinkToFit="1"/>
    </xf>
    <xf numFmtId="0" fontId="8" fillId="6" borderId="1" xfId="0" applyFont="1" applyFill="1" applyBorder="1" applyAlignment="1">
      <alignment vertical="center" shrinkToFit="1"/>
    </xf>
    <xf numFmtId="0" fontId="15" fillId="0" borderId="9" xfId="25" applyFont="1" applyBorder="1" applyAlignment="1">
      <alignment vertical="center" shrinkToFit="1"/>
    </xf>
    <xf numFmtId="0" fontId="0" fillId="0" borderId="5" xfId="0" applyFill="1" applyBorder="1" applyAlignment="1">
      <alignment shrinkToFit="1"/>
    </xf>
    <xf numFmtId="0" fontId="21" fillId="6" borderId="1" xfId="0" applyFont="1" applyFill="1" applyBorder="1" applyAlignment="1">
      <alignment horizontal="center" vertical="center" shrinkToFit="1"/>
    </xf>
    <xf numFmtId="0" fontId="54" fillId="55" borderId="1" xfId="0" applyFont="1" applyFill="1" applyBorder="1" applyAlignment="1">
      <alignment horizontal="center" vertical="center" wrapText="1" shrinkToFit="1"/>
    </xf>
    <xf numFmtId="0" fontId="16" fillId="55" borderId="1" xfId="0" applyFont="1" applyFill="1" applyBorder="1" applyAlignment="1">
      <alignment vertical="center" shrinkToFit="1"/>
    </xf>
    <xf numFmtId="1" fontId="19" fillId="55" borderId="1" xfId="0" applyNumberFormat="1" applyFont="1" applyFill="1" applyBorder="1" applyAlignment="1">
      <alignment horizontal="center" vertical="center" shrinkToFit="1"/>
    </xf>
    <xf numFmtId="0" fontId="0" fillId="55" borderId="1" xfId="0" applyFill="1" applyBorder="1"/>
    <xf numFmtId="0" fontId="0" fillId="55" borderId="1" xfId="0" applyFill="1" applyBorder="1" applyAlignment="1">
      <alignment shrinkToFit="1"/>
    </xf>
    <xf numFmtId="0" fontId="19" fillId="55" borderId="1" xfId="0" applyFont="1" applyFill="1" applyBorder="1" applyAlignment="1">
      <alignment vertical="center" shrinkToFit="1"/>
    </xf>
    <xf numFmtId="1" fontId="19" fillId="55" borderId="1" xfId="0" applyNumberFormat="1" applyFont="1" applyFill="1" applyBorder="1" applyAlignment="1">
      <alignment vertical="center" shrinkToFit="1"/>
    </xf>
    <xf numFmtId="179" fontId="16" fillId="55" borderId="1" xfId="0" applyNumberFormat="1" applyFont="1" applyFill="1" applyBorder="1" applyAlignment="1">
      <alignment horizontal="right" vertical="center" shrinkToFit="1"/>
    </xf>
    <xf numFmtId="179" fontId="16" fillId="55" borderId="1" xfId="0" applyNumberFormat="1" applyFont="1" applyFill="1" applyBorder="1" applyAlignment="1">
      <alignment vertical="center" shrinkToFit="1"/>
    </xf>
    <xf numFmtId="179" fontId="46" fillId="55" borderId="1" xfId="0" applyNumberFormat="1" applyFont="1" applyFill="1" applyBorder="1" applyAlignment="1">
      <alignment vertical="center" shrinkToFit="1"/>
    </xf>
    <xf numFmtId="184" fontId="16" fillId="55" borderId="1" xfId="0" applyNumberFormat="1" applyFont="1" applyFill="1" applyBorder="1" applyAlignment="1">
      <alignment vertical="center" shrinkToFit="1"/>
    </xf>
    <xf numFmtId="0" fontId="11" fillId="0" borderId="4" xfId="25" applyFont="1" applyBorder="1" applyAlignment="1">
      <alignment horizontal="center" vertical="center" shrinkToFit="1"/>
    </xf>
    <xf numFmtId="0" fontId="77" fillId="0" borderId="1" xfId="25" applyFont="1" applyBorder="1" applyAlignment="1">
      <alignment horizontal="center" vertical="center" wrapText="1" shrinkToFit="1"/>
    </xf>
    <xf numFmtId="0" fontId="69" fillId="0" borderId="0" xfId="28" applyFont="1" applyBorder="1" applyAlignment="1" applyProtection="1">
      <alignment vertical="center"/>
    </xf>
    <xf numFmtId="0" fontId="70" fillId="0" borderId="0" xfId="28" applyFont="1" applyBorder="1" applyAlignment="1" applyProtection="1">
      <alignment vertical="center"/>
    </xf>
    <xf numFmtId="0" fontId="100" fillId="0" borderId="0" xfId="0" applyFont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72" fillId="0" borderId="20" xfId="0" applyNumberFormat="1" applyFont="1" applyBorder="1" applyAlignment="1">
      <alignment horizontal="center" vertical="center" textRotation="255"/>
    </xf>
    <xf numFmtId="0" fontId="53" fillId="0" borderId="1" xfId="0" applyFont="1" applyBorder="1" applyAlignment="1">
      <alignment wrapText="1" shrinkToFit="1"/>
    </xf>
    <xf numFmtId="0" fontId="90" fillId="13" borderId="1" xfId="0" applyFont="1" applyFill="1" applyBorder="1" applyAlignment="1">
      <alignment shrinkToFit="1"/>
    </xf>
    <xf numFmtId="0" fontId="24" fillId="6" borderId="1" xfId="0" applyFont="1" applyFill="1" applyBorder="1" applyAlignment="1">
      <alignment vertical="center" wrapText="1"/>
    </xf>
    <xf numFmtId="0" fontId="74" fillId="0" borderId="1" xfId="27" applyFont="1" applyBorder="1" applyAlignment="1">
      <alignment vertical="center" shrinkToFit="1"/>
    </xf>
    <xf numFmtId="0" fontId="7" fillId="11" borderId="1" xfId="0" applyFont="1" applyFill="1" applyBorder="1" applyAlignment="1">
      <alignment shrinkToFit="1"/>
    </xf>
    <xf numFmtId="0" fontId="27" fillId="11" borderId="1" xfId="0" applyFont="1" applyFill="1" applyBorder="1" applyAlignment="1">
      <alignment vertical="center" wrapText="1" shrinkToFit="1"/>
    </xf>
    <xf numFmtId="0" fontId="27" fillId="11" borderId="1" xfId="0" applyFont="1" applyFill="1" applyBorder="1" applyAlignment="1">
      <alignment vertical="center" shrinkToFit="1"/>
    </xf>
    <xf numFmtId="0" fontId="83" fillId="11" borderId="1" xfId="0" applyFont="1" applyFill="1" applyBorder="1" applyAlignment="1">
      <alignment vertical="center" shrinkToFit="1"/>
    </xf>
    <xf numFmtId="0" fontId="3" fillId="11" borderId="1" xfId="0" applyFont="1" applyFill="1" applyBorder="1" applyAlignment="1">
      <alignment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0" fillId="11" borderId="1" xfId="43" applyNumberFormat="1" applyFont="1" applyFill="1" applyBorder="1" applyAlignment="1">
      <alignment horizontal="right" shrinkToFit="1"/>
    </xf>
    <xf numFmtId="0" fontId="30" fillId="11" borderId="1" xfId="43" applyNumberFormat="1" applyFont="1" applyFill="1" applyBorder="1" applyAlignment="1">
      <alignment horizontal="right" shrinkToFit="1"/>
    </xf>
    <xf numFmtId="0" fontId="51" fillId="11" borderId="1" xfId="0" applyFont="1" applyFill="1" applyBorder="1" applyAlignment="1">
      <alignment vertical="center" shrinkToFit="1"/>
    </xf>
    <xf numFmtId="0" fontId="28" fillId="11" borderId="1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vertical="center" shrinkToFit="1"/>
    </xf>
    <xf numFmtId="0" fontId="23" fillId="11" borderId="1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shrinkToFit="1"/>
    </xf>
    <xf numFmtId="0" fontId="21" fillId="11" borderId="1" xfId="0" applyFont="1" applyFill="1" applyBorder="1" applyAlignment="1">
      <alignment horizontal="center" vertical="center" shrinkToFit="1"/>
    </xf>
    <xf numFmtId="0" fontId="21" fillId="6" borderId="1" xfId="43" applyNumberFormat="1" applyFont="1" applyFill="1" applyBorder="1" applyAlignment="1">
      <alignment horizontal="right" shrinkToFit="1"/>
    </xf>
    <xf numFmtId="0" fontId="97" fillId="0" borderId="0" xfId="0" applyFont="1" applyAlignment="1">
      <alignment shrinkToFit="1"/>
    </xf>
    <xf numFmtId="0" fontId="3" fillId="6" borderId="10" xfId="43" applyNumberFormat="1" applyFont="1" applyFill="1" applyBorder="1" applyAlignment="1">
      <alignment horizontal="right" vertical="center" shrinkToFit="1"/>
    </xf>
    <xf numFmtId="0" fontId="3" fillId="6" borderId="10" xfId="43" applyNumberFormat="1" applyFont="1" applyFill="1" applyBorder="1" applyAlignment="1">
      <alignment horizontal="right" shrinkToFit="1"/>
    </xf>
    <xf numFmtId="0" fontId="3" fillId="6" borderId="10" xfId="43" applyNumberFormat="1" applyFont="1" applyFill="1" applyBorder="1" applyAlignment="1">
      <alignment horizontal="center" vertical="center" shrinkToFit="1"/>
    </xf>
    <xf numFmtId="0" fontId="30" fillId="6" borderId="9" xfId="43" applyNumberFormat="1" applyFont="1" applyFill="1" applyBorder="1" applyAlignment="1">
      <alignment horizontal="right" shrinkToFit="1"/>
    </xf>
    <xf numFmtId="217" fontId="209" fillId="14" borderId="0" xfId="43" applyNumberFormat="1" applyFont="1" applyFill="1" applyAlignment="1">
      <alignment vertical="center" shrinkToFit="1"/>
    </xf>
    <xf numFmtId="0" fontId="32" fillId="14" borderId="1" xfId="43" applyNumberFormat="1" applyFont="1" applyFill="1" applyBorder="1" applyAlignment="1">
      <alignment shrinkToFit="1"/>
    </xf>
    <xf numFmtId="0" fontId="210" fillId="11" borderId="0" xfId="0" applyFont="1" applyFill="1" applyAlignment="1">
      <alignment vertical="center" shrinkToFit="1"/>
    </xf>
    <xf numFmtId="0" fontId="95" fillId="0" borderId="0" xfId="0" applyFont="1"/>
    <xf numFmtId="0" fontId="104" fillId="0" borderId="1" xfId="51" applyNumberFormat="1" applyFont="1" applyBorder="1" applyAlignment="1">
      <alignment vertical="center" shrinkToFit="1"/>
    </xf>
    <xf numFmtId="0" fontId="95" fillId="0" borderId="0" xfId="0" applyFont="1" applyAlignment="1">
      <alignment vertical="center"/>
    </xf>
    <xf numFmtId="0" fontId="104" fillId="0" borderId="1" xfId="51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100" fillId="0" borderId="0" xfId="0" applyFont="1" applyAlignment="1">
      <alignment horizontal="center" vertical="center"/>
    </xf>
    <xf numFmtId="0" fontId="69" fillId="0" borderId="0" xfId="28" applyFont="1" applyBorder="1" applyAlignment="1" applyProtection="1">
      <alignment horizontal="left" vertical="center"/>
    </xf>
    <xf numFmtId="0" fontId="70" fillId="0" borderId="0" xfId="28" applyFont="1" applyBorder="1" applyAlignment="1" applyProtection="1">
      <alignment horizontal="left" vertical="center"/>
    </xf>
    <xf numFmtId="0" fontId="69" fillId="0" borderId="0" xfId="28" applyFont="1" applyAlignment="1" applyProtection="1">
      <alignment horizontal="left" vertical="center"/>
    </xf>
    <xf numFmtId="0" fontId="70" fillId="0" borderId="0" xfId="28" applyFont="1" applyAlignment="1" applyProtection="1">
      <alignment horizontal="left" vertical="center"/>
    </xf>
    <xf numFmtId="0" fontId="98" fillId="0" borderId="0" xfId="28" applyFont="1" applyAlignment="1" applyProtection="1">
      <alignment horizontal="left" vertical="center"/>
    </xf>
    <xf numFmtId="3" fontId="94" fillId="6" borderId="0" xfId="24" applyNumberFormat="1" applyFont="1" applyFill="1" applyAlignment="1" applyProtection="1">
      <alignment horizontal="center" vertical="center"/>
    </xf>
    <xf numFmtId="3" fontId="39" fillId="6" borderId="0" xfId="24" applyNumberFormat="1" applyFont="1" applyFill="1" applyAlignment="1" applyProtection="1">
      <alignment horizontal="center" vertical="center"/>
    </xf>
    <xf numFmtId="0" fontId="0" fillId="6" borderId="0" xfId="0" applyFill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76" fontId="19" fillId="6" borderId="9" xfId="0" applyNumberFormat="1" applyFont="1" applyFill="1" applyBorder="1" applyAlignment="1">
      <alignment horizontal="left" vertical="center" wrapText="1"/>
    </xf>
    <xf numFmtId="176" fontId="19" fillId="6" borderId="19" xfId="0" applyNumberFormat="1" applyFont="1" applyFill="1" applyBorder="1" applyAlignment="1">
      <alignment horizontal="left" vertical="center" wrapText="1"/>
    </xf>
    <xf numFmtId="176" fontId="19" fillId="6" borderId="10" xfId="0" applyNumberFormat="1" applyFont="1" applyFill="1" applyBorder="1" applyAlignment="1">
      <alignment horizontal="left" vertical="center" wrapText="1"/>
    </xf>
    <xf numFmtId="0" fontId="91" fillId="6" borderId="1" xfId="0" applyFont="1" applyFill="1" applyBorder="1" applyAlignment="1">
      <alignment horizontal="center" vertical="center" wrapText="1" shrinkToFit="1"/>
    </xf>
    <xf numFmtId="0" fontId="19" fillId="6" borderId="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shrinkToFit="1"/>
    </xf>
    <xf numFmtId="0" fontId="19" fillId="0" borderId="9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97" fillId="0" borderId="9" xfId="0" applyFont="1" applyBorder="1" applyAlignment="1">
      <alignment horizontal="center" shrinkToFit="1"/>
    </xf>
    <xf numFmtId="0" fontId="97" fillId="0" borderId="19" xfId="0" applyFont="1" applyBorder="1" applyAlignment="1">
      <alignment horizontal="center" shrinkToFit="1"/>
    </xf>
    <xf numFmtId="0" fontId="97" fillId="0" borderId="10" xfId="0" applyFont="1" applyBorder="1" applyAlignment="1">
      <alignment horizontal="center" shrinkToFit="1"/>
    </xf>
    <xf numFmtId="0" fontId="35" fillId="0" borderId="9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90" fillId="13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shrinkToFit="1"/>
    </xf>
    <xf numFmtId="0" fontId="8" fillId="6" borderId="19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 shrinkToFit="1"/>
    </xf>
    <xf numFmtId="0" fontId="31" fillId="6" borderId="10" xfId="43" applyNumberFormat="1" applyFont="1" applyFill="1" applyBorder="1" applyAlignment="1">
      <alignment horizontal="center" vertical="center" shrinkToFit="1"/>
    </xf>
    <xf numFmtId="0" fontId="31" fillId="6" borderId="1" xfId="43" applyNumberFormat="1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1" fillId="0" borderId="1" xfId="23" applyFont="1" applyBorder="1" applyAlignment="1">
      <alignment horizontal="center" vertical="center"/>
    </xf>
    <xf numFmtId="177" fontId="90" fillId="0" borderId="3" xfId="0" applyNumberFormat="1" applyFont="1" applyBorder="1" applyAlignment="1">
      <alignment horizontal="center" vertical="center"/>
    </xf>
    <xf numFmtId="177" fontId="90" fillId="0" borderId="4" xfId="0" applyNumberFormat="1" applyFont="1" applyBorder="1" applyAlignment="1">
      <alignment horizontal="center" vertical="center"/>
    </xf>
    <xf numFmtId="0" fontId="14" fillId="0" borderId="3" xfId="25" applyFont="1" applyBorder="1" applyAlignment="1">
      <alignment horizontal="center" vertical="center" shrinkToFit="1"/>
    </xf>
    <xf numFmtId="0" fontId="14" fillId="0" borderId="4" xfId="25" applyFont="1" applyBorder="1" applyAlignment="1">
      <alignment horizontal="center" vertical="center" shrinkToFit="1"/>
    </xf>
    <xf numFmtId="0" fontId="17" fillId="0" borderId="3" xfId="25" applyFont="1" applyBorder="1" applyAlignment="1">
      <alignment horizontal="center" vertical="center" wrapText="1"/>
    </xf>
    <xf numFmtId="0" fontId="17" fillId="0" borderId="4" xfId="25" applyFont="1" applyBorder="1" applyAlignment="1">
      <alignment horizontal="center" vertical="center" wrapText="1"/>
    </xf>
    <xf numFmtId="0" fontId="11" fillId="0" borderId="3" xfId="25" applyFont="1" applyBorder="1" applyAlignment="1">
      <alignment horizontal="center" vertical="center" wrapText="1"/>
    </xf>
    <xf numFmtId="0" fontId="11" fillId="0" borderId="4" xfId="25" applyFont="1" applyBorder="1" applyAlignment="1">
      <alignment horizontal="center" vertical="center" wrapText="1"/>
    </xf>
    <xf numFmtId="0" fontId="14" fillId="0" borderId="1" xfId="25" applyFont="1" applyBorder="1" applyAlignment="1">
      <alignment horizontal="center" vertical="center" shrinkToFit="1"/>
    </xf>
    <xf numFmtId="0" fontId="14" fillId="0" borderId="9" xfId="25" applyFont="1" applyBorder="1" applyAlignment="1">
      <alignment horizontal="center" vertical="center" shrinkToFit="1"/>
    </xf>
    <xf numFmtId="0" fontId="14" fillId="0" borderId="19" xfId="25" applyFont="1" applyBorder="1" applyAlignment="1">
      <alignment horizontal="center" vertical="center" shrinkToFit="1"/>
    </xf>
    <xf numFmtId="0" fontId="14" fillId="0" borderId="10" xfId="25" applyFont="1" applyBorder="1" applyAlignment="1">
      <alignment horizontal="center" vertical="center" shrinkToFit="1"/>
    </xf>
    <xf numFmtId="0" fontId="11" fillId="0" borderId="9" xfId="25" applyFont="1" applyBorder="1" applyAlignment="1">
      <alignment horizontal="center" vertical="center"/>
    </xf>
    <xf numFmtId="0" fontId="11" fillId="0" borderId="19" xfId="25" applyFont="1" applyBorder="1" applyAlignment="1">
      <alignment horizontal="center" vertical="center"/>
    </xf>
    <xf numFmtId="0" fontId="15" fillId="0" borderId="1" xfId="25" applyFont="1" applyBorder="1" applyAlignment="1">
      <alignment horizontal="center" vertical="center" wrapText="1"/>
    </xf>
    <xf numFmtId="0" fontId="14" fillId="0" borderId="0" xfId="22" applyFont="1" applyBorder="1" applyAlignment="1">
      <alignment horizontal="center"/>
    </xf>
  </cellXfs>
  <cellStyles count="2595">
    <cellStyle name="_~4284367" xfId="55"/>
    <cellStyle name="_20100326高清市院遂宁检察院1080P配置清单26日改" xfId="56"/>
    <cellStyle name="_Book1" xfId="57"/>
    <cellStyle name="_Book1_1" xfId="58"/>
    <cellStyle name="_Book1_2" xfId="59"/>
    <cellStyle name="_Book1_3" xfId="60"/>
    <cellStyle name="_ET_STYLE_NoName_00_" xfId="61"/>
    <cellStyle name="_ET_STYLE_NoName_00__Book1" xfId="62"/>
    <cellStyle name="_ET_STYLE_NoName_00__Book1_1" xfId="63"/>
    <cellStyle name="_ET_STYLE_NoName_00__Book1_1_县公司" xfId="64"/>
    <cellStyle name="_ET_STYLE_NoName_00__Book1_1_银行账户情况表_2010年12月" xfId="65"/>
    <cellStyle name="_ET_STYLE_NoName_00__Book1_2" xfId="66"/>
    <cellStyle name="_ET_STYLE_NoName_00__Book1_县公司" xfId="67"/>
    <cellStyle name="_ET_STYLE_NoName_00__Book1_银行账户情况表_2010年12月" xfId="68"/>
    <cellStyle name="_ET_STYLE_NoName_00__Sheet3" xfId="69"/>
    <cellStyle name="_ET_STYLE_NoName_00__建行" xfId="70"/>
    <cellStyle name="_ET_STYLE_NoName_00__县公司" xfId="71"/>
    <cellStyle name="_ET_STYLE_NoName_00__银行账户情况表_2010年12月" xfId="72"/>
    <cellStyle name="_ET_STYLE_NoName_00__云南水利电力有限公司" xfId="73"/>
    <cellStyle name="_Sheet1" xfId="74"/>
    <cellStyle name="_本部汇总" xfId="75"/>
    <cellStyle name="_部分业务经济资本调整模版" xfId="76"/>
    <cellStyle name="_部分业务经济资本调整模版20081011" xfId="77"/>
    <cellStyle name="_个人购车贷款经济资本计算模板" xfId="78"/>
    <cellStyle name="_工行融资平台统计20100702" xfId="79"/>
    <cellStyle name="_经济资本指标表现暨零售贷款上传数据质量月度分析表" xfId="80"/>
    <cellStyle name="_经济资本指标表现暨零售贷款上传数据质量月度分析表20081015" xfId="81"/>
    <cellStyle name="_弱电系统设备配置报价清单" xfId="82"/>
    <cellStyle name="_远期交易客户汇总" xfId="83"/>
    <cellStyle name="0,0_x000d__x000a_NA_x000d__x000a_" xfId="84"/>
    <cellStyle name="20% - Accent1" xfId="85"/>
    <cellStyle name="20% - Accent2" xfId="86"/>
    <cellStyle name="20% - Accent3" xfId="87"/>
    <cellStyle name="20% - Accent4" xfId="88"/>
    <cellStyle name="20% - Accent5" xfId="89"/>
    <cellStyle name="20% - Accent6" xfId="90"/>
    <cellStyle name="20% - 强调文字颜色 1 2" xfId="91"/>
    <cellStyle name="20% - 强调文字颜色 1 3" xfId="748"/>
    <cellStyle name="20% - 强调文字颜色 1 4" xfId="2526"/>
    <cellStyle name="20% - 强调文字颜色 2 2" xfId="92"/>
    <cellStyle name="20% - 强调文字颜色 2 3" xfId="749"/>
    <cellStyle name="20% - 强调文字颜色 2 4" xfId="2527"/>
    <cellStyle name="20% - 强调文字颜色 3 2" xfId="93"/>
    <cellStyle name="20% - 强调文字颜色 3 3" xfId="750"/>
    <cellStyle name="20% - 强调文字颜色 3 4" xfId="2528"/>
    <cellStyle name="20% - 强调文字颜色 4 2" xfId="94"/>
    <cellStyle name="20% - 强调文字颜色 4 3" xfId="751"/>
    <cellStyle name="20% - 强调文字颜色 4 4" xfId="2529"/>
    <cellStyle name="20% - 强调文字颜色 5 2" xfId="95"/>
    <cellStyle name="20% - 强调文字颜色 5 3" xfId="752"/>
    <cellStyle name="20% - 强调文字颜色 5 4" xfId="2530"/>
    <cellStyle name="20% - 强调文字颜色 6 2" xfId="96"/>
    <cellStyle name="20% - 强调文字颜色 6 3" xfId="753"/>
    <cellStyle name="20% - 强调文字颜色 6 4" xfId="2531"/>
    <cellStyle name="3232" xfId="97"/>
    <cellStyle name="40% - Accent1" xfId="98"/>
    <cellStyle name="40% - Accent2" xfId="99"/>
    <cellStyle name="40% - Accent3" xfId="100"/>
    <cellStyle name="40% - Accent4" xfId="101"/>
    <cellStyle name="40% - Accent5" xfId="102"/>
    <cellStyle name="40% - Accent6" xfId="103"/>
    <cellStyle name="40% - 强调文字颜色 1 2" xfId="104"/>
    <cellStyle name="40% - 强调文字颜色 1 3" xfId="754"/>
    <cellStyle name="40% - 强调文字颜色 1 4" xfId="2532"/>
    <cellStyle name="40% - 强调文字颜色 2 2" xfId="105"/>
    <cellStyle name="40% - 强调文字颜色 2 3" xfId="755"/>
    <cellStyle name="40% - 强调文字颜色 2 4" xfId="2533"/>
    <cellStyle name="40% - 强调文字颜色 3 2" xfId="106"/>
    <cellStyle name="40% - 强调文字颜色 3 3" xfId="756"/>
    <cellStyle name="40% - 强调文字颜色 3 4" xfId="2534"/>
    <cellStyle name="40% - 强调文字颜色 4 2" xfId="107"/>
    <cellStyle name="40% - 强调文字颜色 4 3" xfId="757"/>
    <cellStyle name="40% - 强调文字颜色 4 4" xfId="2535"/>
    <cellStyle name="40% - 强调文字颜色 5 2" xfId="108"/>
    <cellStyle name="40% - 强调文字颜色 5 3" xfId="758"/>
    <cellStyle name="40% - 强调文字颜色 5 4" xfId="2536"/>
    <cellStyle name="40% - 强调文字颜色 6 2" xfId="109"/>
    <cellStyle name="40% - 强调文字颜色 6 3" xfId="759"/>
    <cellStyle name="40% - 强调文字颜色 6 4" xfId="2537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强调文字颜色 1 2" xfId="116"/>
    <cellStyle name="60% - 强调文字颜色 1 3" xfId="760"/>
    <cellStyle name="60% - 强调文字颜色 1 4" xfId="2538"/>
    <cellStyle name="60% - 强调文字颜色 2 2" xfId="117"/>
    <cellStyle name="60% - 强调文字颜色 2 3" xfId="761"/>
    <cellStyle name="60% - 强调文字颜色 2 4" xfId="2539"/>
    <cellStyle name="60% - 强调文字颜色 3 2" xfId="118"/>
    <cellStyle name="60% - 强调文字颜色 3 3" xfId="762"/>
    <cellStyle name="60% - 强调文字颜色 3 4" xfId="2540"/>
    <cellStyle name="60% - 强调文字颜色 4 2" xfId="119"/>
    <cellStyle name="60% - 强调文字颜色 4 3" xfId="763"/>
    <cellStyle name="60% - 强调文字颜色 4 4" xfId="2541"/>
    <cellStyle name="60% - 强调文字颜色 5 2" xfId="120"/>
    <cellStyle name="60% - 强调文字颜色 5 3" xfId="764"/>
    <cellStyle name="60% - 强调文字颜色 5 4" xfId="2542"/>
    <cellStyle name="60% - 强调文字颜色 6 2" xfId="121"/>
    <cellStyle name="60% - 强调文字颜色 6 3" xfId="765"/>
    <cellStyle name="60% - 强调文字颜色 6 4" xfId="2543"/>
    <cellStyle name="6mal" xfId="122"/>
    <cellStyle name="Accent1" xfId="123"/>
    <cellStyle name="Accent1 - 20%" xfId="124"/>
    <cellStyle name="Accent1 - 20% 2" xfId="1894"/>
    <cellStyle name="Accent1 - 20% 3" xfId="836"/>
    <cellStyle name="Accent1 - 20%_2016年预算支出明细账" xfId="2107"/>
    <cellStyle name="Accent1 - 40%" xfId="125"/>
    <cellStyle name="Accent1 - 40% 2" xfId="1895"/>
    <cellStyle name="Accent1 - 40% 3" xfId="837"/>
    <cellStyle name="Accent1 - 40%_2016年预算支出明细账" xfId="2108"/>
    <cellStyle name="Accent1 - 60%" xfId="126"/>
    <cellStyle name="Accent1_Book1" xfId="127"/>
    <cellStyle name="Accent2" xfId="128"/>
    <cellStyle name="Accent2 - 20%" xfId="129"/>
    <cellStyle name="Accent2 - 20% 2" xfId="1896"/>
    <cellStyle name="Accent2 - 20% 3" xfId="838"/>
    <cellStyle name="Accent2 - 20%_2016年预算支出明细账" xfId="2109"/>
    <cellStyle name="Accent2 - 40%" xfId="130"/>
    <cellStyle name="Accent2 - 40% 2" xfId="1897"/>
    <cellStyle name="Accent2 - 40% 3" xfId="839"/>
    <cellStyle name="Accent2 - 40%_2016年预算支出明细账" xfId="2110"/>
    <cellStyle name="Accent2 - 60%" xfId="131"/>
    <cellStyle name="Accent2_Book1" xfId="132"/>
    <cellStyle name="Accent3" xfId="133"/>
    <cellStyle name="Accent3 - 20%" xfId="134"/>
    <cellStyle name="Accent3 - 20% 2" xfId="1898"/>
    <cellStyle name="Accent3 - 20% 3" xfId="840"/>
    <cellStyle name="Accent3 - 20%_2016年预算支出明细账" xfId="2111"/>
    <cellStyle name="Accent3 - 40%" xfId="135"/>
    <cellStyle name="Accent3 - 40% 2" xfId="1899"/>
    <cellStyle name="Accent3 - 40% 3" xfId="841"/>
    <cellStyle name="Accent3 - 40%_2016年预算支出明细账" xfId="2112"/>
    <cellStyle name="Accent3 - 60%" xfId="136"/>
    <cellStyle name="Accent3_Book1" xfId="137"/>
    <cellStyle name="Accent4" xfId="138"/>
    <cellStyle name="Accent4 - 20%" xfId="139"/>
    <cellStyle name="Accent4 - 20% 2" xfId="1900"/>
    <cellStyle name="Accent4 - 20% 3" xfId="842"/>
    <cellStyle name="Accent4 - 20%_2016年预算支出明细账" xfId="2113"/>
    <cellStyle name="Accent4 - 40%" xfId="140"/>
    <cellStyle name="Accent4 - 40% 2" xfId="1901"/>
    <cellStyle name="Accent4 - 40% 3" xfId="843"/>
    <cellStyle name="Accent4 - 40%_2016年预算支出明细账" xfId="2114"/>
    <cellStyle name="Accent4 - 60%" xfId="141"/>
    <cellStyle name="Accent4_Book1" xfId="142"/>
    <cellStyle name="Accent5" xfId="143"/>
    <cellStyle name="Accent5 - 20%" xfId="144"/>
    <cellStyle name="Accent5 - 20% 2" xfId="1902"/>
    <cellStyle name="Accent5 - 20% 3" xfId="844"/>
    <cellStyle name="Accent5 - 20%_2016年预算支出明细账" xfId="2115"/>
    <cellStyle name="Accent5 - 40%" xfId="145"/>
    <cellStyle name="Accent5 - 40% 2" xfId="1903"/>
    <cellStyle name="Accent5 - 40% 3" xfId="845"/>
    <cellStyle name="Accent5 - 40%_2016年预算支出明细账" xfId="2116"/>
    <cellStyle name="Accent5 - 60%" xfId="146"/>
    <cellStyle name="Accent5_Book1" xfId="147"/>
    <cellStyle name="Accent6" xfId="148"/>
    <cellStyle name="Accent6 - 20%" xfId="149"/>
    <cellStyle name="Accent6 - 20% 2" xfId="1904"/>
    <cellStyle name="Accent6 - 20% 3" xfId="846"/>
    <cellStyle name="Accent6 - 20%_2016年预算支出明细账" xfId="2117"/>
    <cellStyle name="Accent6 - 40%" xfId="150"/>
    <cellStyle name="Accent6 - 40% 2" xfId="1905"/>
    <cellStyle name="Accent6 - 40% 3" xfId="847"/>
    <cellStyle name="Accent6 - 40%_2016年预算支出明细账" xfId="2118"/>
    <cellStyle name="Accent6 - 60%" xfId="151"/>
    <cellStyle name="Accent6_Book1" xfId="152"/>
    <cellStyle name="args.style" xfId="153"/>
    <cellStyle name="Bad" xfId="154"/>
    <cellStyle name="Black" xfId="155"/>
    <cellStyle name="Border" xfId="156"/>
    <cellStyle name="Calc Currency (0)" xfId="157"/>
    <cellStyle name="Calculation" xfId="158"/>
    <cellStyle name="Check Cell" xfId="159"/>
    <cellStyle name="Comma [0]" xfId="160"/>
    <cellStyle name="comma zerodec" xfId="161"/>
    <cellStyle name="Comma_!!!GO" xfId="162"/>
    <cellStyle name="comma-d" xfId="163"/>
    <cellStyle name="Currency [0]" xfId="164"/>
    <cellStyle name="Currency_!!!GO" xfId="165"/>
    <cellStyle name="Currency1" xfId="166"/>
    <cellStyle name="Date" xfId="167"/>
    <cellStyle name="Dezimal [0]_laroux" xfId="168"/>
    <cellStyle name="Dezimal_laroux" xfId="169"/>
    <cellStyle name="Dollar (zero dec)" xfId="170"/>
    <cellStyle name="Explanatory Text" xfId="171"/>
    <cellStyle name="Fixed" xfId="172"/>
    <cellStyle name="Followed Hyperlink_AheadBehind.xls Chart 23" xfId="173"/>
    <cellStyle name="Good" xfId="174"/>
    <cellStyle name="Grey" xfId="175"/>
    <cellStyle name="Header1" xfId="176"/>
    <cellStyle name="Header2" xfId="177"/>
    <cellStyle name="Heading 1" xfId="178"/>
    <cellStyle name="Heading 2" xfId="179"/>
    <cellStyle name="Heading 3" xfId="180"/>
    <cellStyle name="Heading 4" xfId="181"/>
    <cellStyle name="HEADING1" xfId="182"/>
    <cellStyle name="HEADING2" xfId="183"/>
    <cellStyle name="Hyperlink_AheadBehind.xls Chart 23" xfId="184"/>
    <cellStyle name="Input" xfId="185"/>
    <cellStyle name="Input [yellow]" xfId="186"/>
    <cellStyle name="Input Cells" xfId="187"/>
    <cellStyle name="Input_Book1" xfId="188"/>
    <cellStyle name="Linked Cell" xfId="189"/>
    <cellStyle name="Linked Cells" xfId="190"/>
    <cellStyle name="Millares [0]_96 Risk" xfId="191"/>
    <cellStyle name="Millares_96 Risk" xfId="192"/>
    <cellStyle name="Milliers [0]_!!!GO" xfId="193"/>
    <cellStyle name="Milliers_!!!GO" xfId="194"/>
    <cellStyle name="Moneda [0]_96 Risk" xfId="195"/>
    <cellStyle name="Moneda_96 Risk" xfId="196"/>
    <cellStyle name="Mon閠aire [0]_!!!GO" xfId="197"/>
    <cellStyle name="Mon閠aire_!!!GO" xfId="198"/>
    <cellStyle name="Neutral" xfId="199"/>
    <cellStyle name="New Times Roman" xfId="200"/>
    <cellStyle name="no dec" xfId="201"/>
    <cellStyle name="Non défini" xfId="202"/>
    <cellStyle name="Norma,_laroux_4_营业在建 (2)_E21" xfId="203"/>
    <cellStyle name="Normal - Style1" xfId="204"/>
    <cellStyle name="Normal_!!!GO" xfId="205"/>
    <cellStyle name="Note" xfId="206"/>
    <cellStyle name="Note 2" xfId="848"/>
    <cellStyle name="Output" xfId="207"/>
    <cellStyle name="per.style" xfId="208"/>
    <cellStyle name="Percent [2]" xfId="209"/>
    <cellStyle name="Percent_!!!GO" xfId="210"/>
    <cellStyle name="Pourcentage_pldt" xfId="211"/>
    <cellStyle name="PSChar" xfId="212"/>
    <cellStyle name="PSDate" xfId="213"/>
    <cellStyle name="PSDec" xfId="214"/>
    <cellStyle name="PSHeading" xfId="215"/>
    <cellStyle name="PSInt" xfId="216"/>
    <cellStyle name="PSSpacer" xfId="217"/>
    <cellStyle name="Red" xfId="218"/>
    <cellStyle name="RowLevel_0" xfId="219"/>
    <cellStyle name="s]_x000d__x000a_;load=C:\WINDOWS\VERINST.EXE APMAPP.EXE _x000d__x000a_run=_x000d__x000a_Beep=yes_x000d__x000a_NullPort=None_x000d__x000a_BorderWidth=3_x000d__x000a_CursorBlinkRate=780_x000d__x000a_Double" xfId="220"/>
    <cellStyle name="s]_x000d__x000a_load=_x000d__x000a_run=_x000d__x000a_NullPort=None_x000d__x000a_device=HP LaserJet 4 Plus,HPPCL5MS,LPT1:_x000d__x000a__x000d__x000a_[Desktop]_x000d__x000a_Wallpaper=(无)_x000d__x000a_TileWallpaper=0_x000d_" xfId="221"/>
    <cellStyle name="s]_x000d__x000a_load=_x000d__x000a_run=_x000d__x000a_NullPort=None_x000d__x000a_device=HP LaserJet 4 Plus,HPPCL5MS,LPT1:_x000d__x000a__x000d__x000a_[Desktop]_x000d__x000a_Wallpaper=(无)_x000d__x000a_TileWallpaper=0_x000d_ 2" xfId="849"/>
    <cellStyle name="sstot" xfId="222"/>
    <cellStyle name="Standard_AREAS" xfId="223"/>
    <cellStyle name="Style 1" xfId="224"/>
    <cellStyle name="t" xfId="225"/>
    <cellStyle name="t_HVAC Equipment (3)" xfId="226"/>
    <cellStyle name="Title" xfId="227"/>
    <cellStyle name="Total" xfId="228"/>
    <cellStyle name="Tusental (0)_pldt" xfId="229"/>
    <cellStyle name="Tusental_pldt" xfId="230"/>
    <cellStyle name="Valuta (0)_pldt" xfId="231"/>
    <cellStyle name="Valuta_pldt" xfId="232"/>
    <cellStyle name="Warning Text" xfId="233"/>
    <cellStyle name="百分比 2" xfId="1"/>
    <cellStyle name="百分比 2 2" xfId="234"/>
    <cellStyle name="百分比 2 2 2" xfId="1506"/>
    <cellStyle name="百分比 2 2 3" xfId="796"/>
    <cellStyle name="百分比 3" xfId="235"/>
    <cellStyle name="百分比 3 2" xfId="850"/>
    <cellStyle name="百分比 4" xfId="236"/>
    <cellStyle name="百分比 4 2" xfId="851"/>
    <cellStyle name="捠壿 [0.00]_Region Orders (2)" xfId="237"/>
    <cellStyle name="捠壿_Region Orders (2)" xfId="238"/>
    <cellStyle name="编号" xfId="239"/>
    <cellStyle name="标题 1 2" xfId="240"/>
    <cellStyle name="标题 1 3" xfId="766"/>
    <cellStyle name="标题 1 4" xfId="2545"/>
    <cellStyle name="标题 2 2" xfId="241"/>
    <cellStyle name="标题 2 3" xfId="767"/>
    <cellStyle name="标题 2 4" xfId="2546"/>
    <cellStyle name="标题 3 2" xfId="242"/>
    <cellStyle name="标题 3 3" xfId="768"/>
    <cellStyle name="标题 3 4" xfId="2547"/>
    <cellStyle name="标题 4 2" xfId="243"/>
    <cellStyle name="标题 4 3" xfId="769"/>
    <cellStyle name="标题 4 4" xfId="2548"/>
    <cellStyle name="标题 5" xfId="244"/>
    <cellStyle name="标题 6" xfId="2544"/>
    <cellStyle name="标题1" xfId="245"/>
    <cellStyle name="表标题" xfId="246"/>
    <cellStyle name="部门" xfId="247"/>
    <cellStyle name="差 2" xfId="249"/>
    <cellStyle name="差 3" xfId="770"/>
    <cellStyle name="差 4" xfId="2549"/>
    <cellStyle name="差_ 表二" xfId="250"/>
    <cellStyle name="差_ 表二 2" xfId="1906"/>
    <cellStyle name="差_ 表二 3" xfId="852"/>
    <cellStyle name="差_ 表二_2016年预算支出明细账" xfId="1153"/>
    <cellStyle name="差_ 表二_2016年预算支出明细账 2" xfId="1552"/>
    <cellStyle name="差_ 表二_2016年预算支出明细账_1" xfId="2120"/>
    <cellStyle name="差_ 表二_代扣社保" xfId="251"/>
    <cellStyle name="差_ 表二_代扣社保 2" xfId="853"/>
    <cellStyle name="差_ 表二_代扣社保_2016年预算支出明细账" xfId="1154"/>
    <cellStyle name="差_ 表二_代扣社保_2016年预算支出明细账 2" xfId="1553"/>
    <cellStyle name="差_ 表二_代扣社保_2016年预算支出明细账_1" xfId="2121"/>
    <cellStyle name="差_~4190974" xfId="252"/>
    <cellStyle name="差_~4190974 2" xfId="1907"/>
    <cellStyle name="差_~4190974 3" xfId="854"/>
    <cellStyle name="差_~4190974_2016年预算支出明细账" xfId="1155"/>
    <cellStyle name="差_~4190974_2016年预算支出明细账 2" xfId="1554"/>
    <cellStyle name="差_~4190974_2016年预算支出明细账_1" xfId="2122"/>
    <cellStyle name="差_~4190974_代扣社保" xfId="253"/>
    <cellStyle name="差_~4190974_代扣社保 2" xfId="855"/>
    <cellStyle name="差_~4190974_代扣社保_2016年预算支出明细账" xfId="1156"/>
    <cellStyle name="差_~4190974_代扣社保_2016年预算支出明细账 2" xfId="1555"/>
    <cellStyle name="差_~4190974_代扣社保_2016年预算支出明细账_1" xfId="2123"/>
    <cellStyle name="差_~5676413" xfId="254"/>
    <cellStyle name="差_~5676413 2" xfId="1908"/>
    <cellStyle name="差_~5676413 3" xfId="856"/>
    <cellStyle name="差_~5676413_2016年预算支出明细账" xfId="1157"/>
    <cellStyle name="差_~5676413_2016年预算支出明细账 2" xfId="1556"/>
    <cellStyle name="差_~5676413_2016年预算支出明细账_1" xfId="2124"/>
    <cellStyle name="差_~5676413_代扣社保" xfId="255"/>
    <cellStyle name="差_~5676413_代扣社保 2" xfId="857"/>
    <cellStyle name="差_~5676413_代扣社保_2016年预算支出明细账" xfId="1158"/>
    <cellStyle name="差_~5676413_代扣社保_2016年预算支出明细账 2" xfId="1557"/>
    <cellStyle name="差_~5676413_代扣社保_2016年预算支出明细账_1" xfId="2125"/>
    <cellStyle name="差_00省级(打印)" xfId="256"/>
    <cellStyle name="差_00省级(打印)_2016年预算支出明细账" xfId="2126"/>
    <cellStyle name="差_00省级(打印)_代扣社保" xfId="257"/>
    <cellStyle name="差_00省级(打印)_代扣社保 2" xfId="1909"/>
    <cellStyle name="差_00省级(打印)_代扣社保_2016年预算支出明细账" xfId="2127"/>
    <cellStyle name="差_00省级(定稿)" xfId="258"/>
    <cellStyle name="差_00省级(定稿)_2016年预算支出明细账" xfId="2128"/>
    <cellStyle name="差_00省级(定稿)_代扣社保" xfId="259"/>
    <cellStyle name="差_00省级(定稿)_代扣社保 2" xfId="1910"/>
    <cellStyle name="差_00省级(定稿)_代扣社保_2016年预算支出明细账" xfId="2129"/>
    <cellStyle name="差_03昭通" xfId="260"/>
    <cellStyle name="差_03昭通_2016年预算支出明细账" xfId="2130"/>
    <cellStyle name="差_0502通海县" xfId="261"/>
    <cellStyle name="差_0502通海县_2016年预算支出明细账" xfId="2131"/>
    <cellStyle name="差_0502通海县_代扣社保" xfId="262"/>
    <cellStyle name="差_0502通海县_代扣社保 2" xfId="1911"/>
    <cellStyle name="差_0502通海县_代扣社保_2016年预算支出明细账" xfId="2132"/>
    <cellStyle name="差_05玉溪" xfId="263"/>
    <cellStyle name="差_05玉溪_2016年预算支出明细账" xfId="2133"/>
    <cellStyle name="差_05玉溪_代扣社保" xfId="264"/>
    <cellStyle name="差_05玉溪_代扣社保 2" xfId="1912"/>
    <cellStyle name="差_05玉溪_代扣社保_2016年预算支出明细账" xfId="2134"/>
    <cellStyle name="差_0605石屏县" xfId="265"/>
    <cellStyle name="差_0605石屏县 2" xfId="1913"/>
    <cellStyle name="差_0605石屏县 3" xfId="858"/>
    <cellStyle name="差_0605石屏县_2016年预算支出明细账" xfId="1159"/>
    <cellStyle name="差_0605石屏县_2016年预算支出明细账 2" xfId="1558"/>
    <cellStyle name="差_0605石屏县_2016年预算支出明细账_1" xfId="2135"/>
    <cellStyle name="差_0605石屏县_代扣社保" xfId="266"/>
    <cellStyle name="差_0605石屏县_代扣社保 2" xfId="859"/>
    <cellStyle name="差_0605石屏县_代扣社保_2016年预算支出明细账" xfId="1160"/>
    <cellStyle name="差_0605石屏县_代扣社保_2016年预算支出明细账 2" xfId="1559"/>
    <cellStyle name="差_0605石屏县_代扣社保_2016年预算支出明细账_1" xfId="2136"/>
    <cellStyle name="差_1003牟定县" xfId="267"/>
    <cellStyle name="差_1003牟定县 2" xfId="1914"/>
    <cellStyle name="差_1003牟定县 3" xfId="860"/>
    <cellStyle name="差_1003牟定县_2016年预算支出明细账" xfId="1161"/>
    <cellStyle name="差_1003牟定县_2016年预算支出明细账 2" xfId="1560"/>
    <cellStyle name="差_1003牟定县_2016年预算支出明细账_1" xfId="2137"/>
    <cellStyle name="差_1003牟定县_代扣社保" xfId="268"/>
    <cellStyle name="差_1003牟定县_代扣社保 2" xfId="861"/>
    <cellStyle name="差_1003牟定县_代扣社保_2016年预算支出明细账" xfId="1162"/>
    <cellStyle name="差_1003牟定县_代扣社保_2016年预算支出明细账 2" xfId="1561"/>
    <cellStyle name="差_1003牟定县_代扣社保_2016年预算支出明细账_1" xfId="2138"/>
    <cellStyle name="差_10月工资汇总表" xfId="862"/>
    <cellStyle name="差_10月工资汇总表_2016年预算支出明细账" xfId="2139"/>
    <cellStyle name="差_1110洱源县" xfId="269"/>
    <cellStyle name="差_1110洱源县 2" xfId="1915"/>
    <cellStyle name="差_1110洱源县 3" xfId="863"/>
    <cellStyle name="差_1110洱源县_2016年预算支出明细账" xfId="1163"/>
    <cellStyle name="差_1110洱源县_2016年预算支出明细账 2" xfId="1562"/>
    <cellStyle name="差_1110洱源县_2016年预算支出明细账_1" xfId="2140"/>
    <cellStyle name="差_1110洱源县_代扣社保" xfId="270"/>
    <cellStyle name="差_1110洱源县_代扣社保 2" xfId="864"/>
    <cellStyle name="差_1110洱源县_代扣社保_2016年预算支出明细账" xfId="1164"/>
    <cellStyle name="差_1110洱源县_代扣社保_2016年预算支出明细账 2" xfId="1563"/>
    <cellStyle name="差_1110洱源县_代扣社保_2016年预算支出明细账_1" xfId="2141"/>
    <cellStyle name="差_11大理" xfId="271"/>
    <cellStyle name="差_11大理 2" xfId="1916"/>
    <cellStyle name="差_11大理 3" xfId="865"/>
    <cellStyle name="差_11大理_2016年预算支出明细账" xfId="1165"/>
    <cellStyle name="差_11大理_2016年预算支出明细账 2" xfId="1564"/>
    <cellStyle name="差_11大理_2016年预算支出明细账_1" xfId="2142"/>
    <cellStyle name="差_11大理_代扣社保" xfId="272"/>
    <cellStyle name="差_11大理_代扣社保 2" xfId="866"/>
    <cellStyle name="差_11大理_代扣社保_2016年预算支出明细账" xfId="1166"/>
    <cellStyle name="差_11大理_代扣社保_2016年预算支出明细账 2" xfId="1565"/>
    <cellStyle name="差_11大理_代扣社保_2016年预算支出明细账_1" xfId="2143"/>
    <cellStyle name="差_11月工资汇总表" xfId="1550"/>
    <cellStyle name="差_11月工资汇总表_2016年预算支出明细账" xfId="2144"/>
    <cellStyle name="差_12月工资汇总表" xfId="2550"/>
    <cellStyle name="差_2、土地面积、人口、粮食产量基本情况" xfId="273"/>
    <cellStyle name="差_2、土地面积、人口、粮食产量基本情况 2" xfId="1917"/>
    <cellStyle name="差_2、土地面积、人口、粮食产量基本情况 3" xfId="867"/>
    <cellStyle name="差_2、土地面积、人口、粮食产量基本情况_2016年预算支出明细账" xfId="1167"/>
    <cellStyle name="差_2、土地面积、人口、粮食产量基本情况_2016年预算支出明细账 2" xfId="1566"/>
    <cellStyle name="差_2、土地面积、人口、粮食产量基本情况_2016年预算支出明细账_1" xfId="2145"/>
    <cellStyle name="差_2、土地面积、人口、粮食产量基本情况_代扣社保" xfId="274"/>
    <cellStyle name="差_2、土地面积、人口、粮食产量基本情况_代扣社保 2" xfId="868"/>
    <cellStyle name="差_2、土地面积、人口、粮食产量基本情况_代扣社保_2016年预算支出明细账" xfId="1168"/>
    <cellStyle name="差_2、土地面积、人口、粮食产量基本情况_代扣社保_2016年预算支出明细账 2" xfId="1567"/>
    <cellStyle name="差_2、土地面积、人口、粮食产量基本情况_代扣社保_2016年预算支出明细账_1" xfId="2146"/>
    <cellStyle name="差_2006年分析表" xfId="275"/>
    <cellStyle name="差_2006年基础数据" xfId="276"/>
    <cellStyle name="差_2006年基础数据_2016年预算支出明细账" xfId="2147"/>
    <cellStyle name="差_2006年全省财力计算表（中央、决算）" xfId="277"/>
    <cellStyle name="差_2006年全省财力计算表（中央、决算）_2016年预算支出明细账" xfId="2148"/>
    <cellStyle name="差_2006年水利统计指标统计表" xfId="278"/>
    <cellStyle name="差_2006年水利统计指标统计表 2" xfId="1918"/>
    <cellStyle name="差_2006年水利统计指标统计表 3" xfId="869"/>
    <cellStyle name="差_2006年水利统计指标统计表_2016年预算支出明细账" xfId="1169"/>
    <cellStyle name="差_2006年水利统计指标统计表_2016年预算支出明细账 2" xfId="1568"/>
    <cellStyle name="差_2006年水利统计指标统计表_2016年预算支出明细账_1" xfId="2149"/>
    <cellStyle name="差_2006年水利统计指标统计表_代扣社保" xfId="279"/>
    <cellStyle name="差_2006年水利统计指标统计表_代扣社保 2" xfId="870"/>
    <cellStyle name="差_2006年水利统计指标统计表_代扣社保_2016年预算支出明细账" xfId="1170"/>
    <cellStyle name="差_2006年水利统计指标统计表_代扣社保_2016年预算支出明细账 2" xfId="1569"/>
    <cellStyle name="差_2006年水利统计指标统计表_代扣社保_2016年预算支出明细账_1" xfId="2150"/>
    <cellStyle name="差_2006年在职人员情况" xfId="280"/>
    <cellStyle name="差_2006年在职人员情况 2" xfId="1919"/>
    <cellStyle name="差_2006年在职人员情况 3" xfId="871"/>
    <cellStyle name="差_2006年在职人员情况_2016年预算支出明细账" xfId="1171"/>
    <cellStyle name="差_2006年在职人员情况_2016年预算支出明细账 2" xfId="1570"/>
    <cellStyle name="差_2006年在职人员情况_2016年预算支出明细账_1" xfId="2151"/>
    <cellStyle name="差_2006年在职人员情况_代扣社保" xfId="281"/>
    <cellStyle name="差_2006年在职人员情况_代扣社保 2" xfId="872"/>
    <cellStyle name="差_2006年在职人员情况_代扣社保_2016年预算支出明细账" xfId="1172"/>
    <cellStyle name="差_2006年在职人员情况_代扣社保_2016年预算支出明细账 2" xfId="1571"/>
    <cellStyle name="差_2006年在职人员情况_代扣社保_2016年预算支出明细账_1" xfId="2152"/>
    <cellStyle name="差_2007年检察院案件数" xfId="282"/>
    <cellStyle name="差_2007年检察院案件数 2" xfId="1920"/>
    <cellStyle name="差_2007年检察院案件数 3" xfId="873"/>
    <cellStyle name="差_2007年检察院案件数_2016年预算支出明细账" xfId="1173"/>
    <cellStyle name="差_2007年检察院案件数_2016年预算支出明细账 2" xfId="1572"/>
    <cellStyle name="差_2007年检察院案件数_2016年预算支出明细账_1" xfId="2153"/>
    <cellStyle name="差_2007年检察院案件数_代扣社保" xfId="283"/>
    <cellStyle name="差_2007年检察院案件数_代扣社保 2" xfId="874"/>
    <cellStyle name="差_2007年检察院案件数_代扣社保_2016年预算支出明细账" xfId="1174"/>
    <cellStyle name="差_2007年检察院案件数_代扣社保_2016年预算支出明细账 2" xfId="1573"/>
    <cellStyle name="差_2007年检察院案件数_代扣社保_2016年预算支出明细账_1" xfId="2154"/>
    <cellStyle name="差_2007年可用财力" xfId="284"/>
    <cellStyle name="差_2007年人员分部门统计表" xfId="285"/>
    <cellStyle name="差_2007年人员分部门统计表 2" xfId="1921"/>
    <cellStyle name="差_2007年人员分部门统计表 3" xfId="875"/>
    <cellStyle name="差_2007年人员分部门统计表_2016年预算支出明细账" xfId="1175"/>
    <cellStyle name="差_2007年人员分部门统计表_2016年预算支出明细账 2" xfId="1574"/>
    <cellStyle name="差_2007年人员分部门统计表_2016年预算支出明细账_1" xfId="2155"/>
    <cellStyle name="差_2007年人员分部门统计表_代扣社保" xfId="286"/>
    <cellStyle name="差_2007年人员分部门统计表_代扣社保 2" xfId="876"/>
    <cellStyle name="差_2007年人员分部门统计表_代扣社保_2016年预算支出明细账" xfId="1176"/>
    <cellStyle name="差_2007年人员分部门统计表_代扣社保_2016年预算支出明细账 2" xfId="1575"/>
    <cellStyle name="差_2007年人员分部门统计表_代扣社保_2016年预算支出明细账_1" xfId="2156"/>
    <cellStyle name="差_2007年政法部门业务指标" xfId="287"/>
    <cellStyle name="差_2007年政法部门业务指标 2" xfId="1922"/>
    <cellStyle name="差_2007年政法部门业务指标 3" xfId="877"/>
    <cellStyle name="差_2007年政法部门业务指标_2016年预算支出明细账" xfId="1177"/>
    <cellStyle name="差_2007年政法部门业务指标_2016年预算支出明细账 2" xfId="1576"/>
    <cellStyle name="差_2007年政法部门业务指标_2016年预算支出明细账_1" xfId="2157"/>
    <cellStyle name="差_2007年政法部门业务指标_代扣社保" xfId="288"/>
    <cellStyle name="差_2007年政法部门业务指标_代扣社保 2" xfId="878"/>
    <cellStyle name="差_2007年政法部门业务指标_代扣社保_2016年预算支出明细账" xfId="1178"/>
    <cellStyle name="差_2007年政法部门业务指标_代扣社保_2016年预算支出明细账 2" xfId="1577"/>
    <cellStyle name="差_2007年政法部门业务指标_代扣社保_2016年预算支出明细账_1" xfId="2158"/>
    <cellStyle name="差_2008年县级公安保障标准落实奖励经费分配测算" xfId="289"/>
    <cellStyle name="差_2008云南省分县市中小学教职工统计表（教育厅提供）" xfId="290"/>
    <cellStyle name="差_2008云南省分县市中小学教职工统计表（教育厅提供） 2" xfId="1923"/>
    <cellStyle name="差_2008云南省分县市中小学教职工统计表（教育厅提供） 3" xfId="879"/>
    <cellStyle name="差_2008云南省分县市中小学教职工统计表（教育厅提供）_2016年预算支出明细账" xfId="1179"/>
    <cellStyle name="差_2008云南省分县市中小学教职工统计表（教育厅提供）_2016年预算支出明细账 2" xfId="1578"/>
    <cellStyle name="差_2008云南省分县市中小学教职工统计表（教育厅提供）_2016年预算支出明细账_1" xfId="2159"/>
    <cellStyle name="差_2008云南省分县市中小学教职工统计表（教育厅提供）_代扣社保" xfId="291"/>
    <cellStyle name="差_2008云南省分县市中小学教职工统计表（教育厅提供）_代扣社保 2" xfId="880"/>
    <cellStyle name="差_2008云南省分县市中小学教职工统计表（教育厅提供）_代扣社保_2016年预算支出明细账" xfId="1180"/>
    <cellStyle name="差_2008云南省分县市中小学教职工统计表（教育厅提供）_代扣社保_2016年预算支出明细账 2" xfId="1579"/>
    <cellStyle name="差_2008云南省分县市中小学教职工统计表（教育厅提供）_代扣社保_2016年预算支出明细账_1" xfId="2160"/>
    <cellStyle name="差_2009年一般性转移支付标准工资" xfId="292"/>
    <cellStyle name="差_2009年一般性转移支付标准工资 2" xfId="1924"/>
    <cellStyle name="差_2009年一般性转移支付标准工资 3" xfId="881"/>
    <cellStyle name="差_2009年一般性转移支付标准工资_~4190974" xfId="293"/>
    <cellStyle name="差_2009年一般性转移支付标准工资_~4190974 2" xfId="1925"/>
    <cellStyle name="差_2009年一般性转移支付标准工资_~4190974 3" xfId="882"/>
    <cellStyle name="差_2009年一般性转移支付标准工资_~4190974_2016年预算支出明细账" xfId="1182"/>
    <cellStyle name="差_2009年一般性转移支付标准工资_~4190974_2016年预算支出明细账 2" xfId="1581"/>
    <cellStyle name="差_2009年一般性转移支付标准工资_~4190974_2016年预算支出明细账_1" xfId="2162"/>
    <cellStyle name="差_2009年一般性转移支付标准工资_~4190974_代扣社保" xfId="294"/>
    <cellStyle name="差_2009年一般性转移支付标准工资_~4190974_代扣社保 2" xfId="883"/>
    <cellStyle name="差_2009年一般性转移支付标准工资_~4190974_代扣社保_2016年预算支出明细账" xfId="1183"/>
    <cellStyle name="差_2009年一般性转移支付标准工资_~4190974_代扣社保_2016年预算支出明细账 2" xfId="1582"/>
    <cellStyle name="差_2009年一般性转移支付标准工资_~4190974_代扣社保_2016年预算支出明细账_1" xfId="2163"/>
    <cellStyle name="差_2009年一般性转移支付标准工资_~5676413" xfId="295"/>
    <cellStyle name="差_2009年一般性转移支付标准工资_~5676413 2" xfId="1926"/>
    <cellStyle name="差_2009年一般性转移支付标准工资_~5676413 3" xfId="884"/>
    <cellStyle name="差_2009年一般性转移支付标准工资_~5676413_2016年预算支出明细账" xfId="1184"/>
    <cellStyle name="差_2009年一般性转移支付标准工资_~5676413_2016年预算支出明细账 2" xfId="1583"/>
    <cellStyle name="差_2009年一般性转移支付标准工资_~5676413_2016年预算支出明细账_1" xfId="2164"/>
    <cellStyle name="差_2009年一般性转移支付标准工资_~5676413_代扣社保" xfId="296"/>
    <cellStyle name="差_2009年一般性转移支付标准工资_~5676413_代扣社保 2" xfId="885"/>
    <cellStyle name="差_2009年一般性转移支付标准工资_~5676413_代扣社保_2016年预算支出明细账" xfId="1185"/>
    <cellStyle name="差_2009年一般性转移支付标准工资_~5676413_代扣社保_2016年预算支出明细账 2" xfId="1584"/>
    <cellStyle name="差_2009年一般性转移支付标准工资_~5676413_代扣社保_2016年预算支出明细账_1" xfId="2165"/>
    <cellStyle name="差_2009年一般性转移支付标准工资_2016年预算支出明细账" xfId="1181"/>
    <cellStyle name="差_2009年一般性转移支付标准工资_2016年预算支出明细账 2" xfId="1580"/>
    <cellStyle name="差_2009年一般性转移支付标准工资_2016年预算支出明细账_1" xfId="2161"/>
    <cellStyle name="差_2009年一般性转移支付标准工资_不用软件计算9.1不考虑经费管理评价xl" xfId="297"/>
    <cellStyle name="差_2009年一般性转移支付标准工资_不用软件计算9.1不考虑经费管理评价xl 2" xfId="1927"/>
    <cellStyle name="差_2009年一般性转移支付标准工资_不用软件计算9.1不考虑经费管理评价xl 3" xfId="886"/>
    <cellStyle name="差_2009年一般性转移支付标准工资_不用软件计算9.1不考虑经费管理评价xl_2016年预算支出明细账" xfId="1186"/>
    <cellStyle name="差_2009年一般性转移支付标准工资_不用软件计算9.1不考虑经费管理评价xl_2016年预算支出明细账 2" xfId="1585"/>
    <cellStyle name="差_2009年一般性转移支付标准工资_不用软件计算9.1不考虑经费管理评价xl_2016年预算支出明细账_1" xfId="2166"/>
    <cellStyle name="差_2009年一般性转移支付标准工资_不用软件计算9.1不考虑经费管理评价xl_代扣社保" xfId="298"/>
    <cellStyle name="差_2009年一般性转移支付标准工资_不用软件计算9.1不考虑经费管理评价xl_代扣社保 2" xfId="887"/>
    <cellStyle name="差_2009年一般性转移支付标准工资_不用软件计算9.1不考虑经费管理评价xl_代扣社保_2016年预算支出明细账" xfId="1187"/>
    <cellStyle name="差_2009年一般性转移支付标准工资_不用软件计算9.1不考虑经费管理评价xl_代扣社保_2016年预算支出明细账 2" xfId="1586"/>
    <cellStyle name="差_2009年一般性转移支付标准工资_不用软件计算9.1不考虑经费管理评价xl_代扣社保_2016年预算支出明细账_1" xfId="2167"/>
    <cellStyle name="差_2009年一般性转移支付标准工资_代扣社保" xfId="299"/>
    <cellStyle name="差_2009年一般性转移支付标准工资_代扣社保 2" xfId="888"/>
    <cellStyle name="差_2009年一般性转移支付标准工资_代扣社保_2016年预算支出明细账" xfId="1188"/>
    <cellStyle name="差_2009年一般性转移支付标准工资_代扣社保_2016年预算支出明细账 2" xfId="1587"/>
    <cellStyle name="差_2009年一般性转移支付标准工资_代扣社保_2016年预算支出明细账_1" xfId="2168"/>
    <cellStyle name="差_2009年一般性转移支付标准工资_地方配套按人均增幅控制8.30xl" xfId="300"/>
    <cellStyle name="差_2009年一般性转移支付标准工资_地方配套按人均增幅控制8.30xl 2" xfId="1928"/>
    <cellStyle name="差_2009年一般性转移支付标准工资_地方配套按人均增幅控制8.30xl 3" xfId="889"/>
    <cellStyle name="差_2009年一般性转移支付标准工资_地方配套按人均增幅控制8.30xl_2016年预算支出明细账" xfId="1189"/>
    <cellStyle name="差_2009年一般性转移支付标准工资_地方配套按人均增幅控制8.30xl_2016年预算支出明细账 2" xfId="1588"/>
    <cellStyle name="差_2009年一般性转移支付标准工资_地方配套按人均增幅控制8.30xl_2016年预算支出明细账_1" xfId="2169"/>
    <cellStyle name="差_2009年一般性转移支付标准工资_地方配套按人均增幅控制8.30xl_代扣社保" xfId="301"/>
    <cellStyle name="差_2009年一般性转移支付标准工资_地方配套按人均增幅控制8.30xl_代扣社保 2" xfId="890"/>
    <cellStyle name="差_2009年一般性转移支付标准工资_地方配套按人均增幅控制8.30xl_代扣社保_2016年预算支出明细账" xfId="1190"/>
    <cellStyle name="差_2009年一般性转移支付标准工资_地方配套按人均增幅控制8.30xl_代扣社保_2016年预算支出明细账 2" xfId="1589"/>
    <cellStyle name="差_2009年一般性转移支付标准工资_地方配套按人均增幅控制8.30xl_代扣社保_2016年预算支出明细账_1" xfId="2170"/>
    <cellStyle name="差_2009年一般性转移支付标准工资_地方配套按人均增幅控制8.30一般预算平均增幅、人均可用财力平均增幅两次控制、社会治安系数调整、案件数调整xl" xfId="302"/>
    <cellStyle name="差_2009年一般性转移支付标准工资_地方配套按人均增幅控制8.30一般预算平均增幅、人均可用财力平均增幅两次控制、社会治安系数调整、案件数调整xl 2" xfId="1929"/>
    <cellStyle name="差_2009年一般性转移支付标准工资_地方配套按人均增幅控制8.30一般预算平均增幅、人均可用财力平均增幅两次控制、社会治安系数调整、案件数调整xl 3" xfId="891"/>
    <cellStyle name="差_2009年一般性转移支付标准工资_地方配套按人均增幅控制8.30一般预算平均增幅、人均可用财力平均增幅两次控制、社会治安系数调整、案件数调整xl_2016年预算支出明细账" xfId="1191"/>
    <cellStyle name="差_2009年一般性转移支付标准工资_地方配套按人均增幅控制8.30一般预算平均增幅、人均可用财力平均增幅两次控制、社会治安系数调整、案件数调整xl_2016年预算支出明细账 2" xfId="1590"/>
    <cellStyle name="差_2009年一般性转移支付标准工资_地方配套按人均增幅控制8.30一般预算平均增幅、人均可用财力平均增幅两次控制、社会治安系数调整、案件数调整xl_2016年预算支出明细账_1" xfId="2171"/>
    <cellStyle name="差_2009年一般性转移支付标准工资_地方配套按人均增幅控制8.30一般预算平均增幅、人均可用财力平均增幅两次控制、社会治安系数调整、案件数调整xl_代扣社保" xfId="303"/>
    <cellStyle name="差_2009年一般性转移支付标准工资_地方配套按人均增幅控制8.30一般预算平均增幅、人均可用财力平均增幅两次控制、社会治安系数调整、案件数调整xl_代扣社保 2" xfId="892"/>
    <cellStyle name="差_2009年一般性转移支付标准工资_地方配套按人均增幅控制8.30一般预算平均增幅、人均可用财力平均增幅两次控制、社会治安系数调整、案件数调整xl_代扣社保_2016年预算支出明细账" xfId="1192"/>
    <cellStyle name="差_2009年一般性转移支付标准工资_地方配套按人均增幅控制8.30一般预算平均增幅、人均可用财力平均增幅两次控制、社会治安系数调整、案件数调整xl_代扣社保_2016年预算支出明细账 2" xfId="1591"/>
    <cellStyle name="差_2009年一般性转移支付标准工资_地方配套按人均增幅控制8.30一般预算平均增幅、人均可用财力平均增幅两次控制、社会治安系数调整、案件数调整xl_代扣社保_2016年预算支出明细账_1" xfId="2172"/>
    <cellStyle name="差_2009年一般性转移支付标准工资_地方配套按人均增幅控制8.31（调整结案率后）xl" xfId="304"/>
    <cellStyle name="差_2009年一般性转移支付标准工资_地方配套按人均增幅控制8.31（调整结案率后）xl 2" xfId="1930"/>
    <cellStyle name="差_2009年一般性转移支付标准工资_地方配套按人均增幅控制8.31（调整结案率后）xl 3" xfId="893"/>
    <cellStyle name="差_2009年一般性转移支付标准工资_地方配套按人均增幅控制8.31（调整结案率后）xl_2016年预算支出明细账" xfId="1193"/>
    <cellStyle name="差_2009年一般性转移支付标准工资_地方配套按人均增幅控制8.31（调整结案率后）xl_2016年预算支出明细账 2" xfId="1592"/>
    <cellStyle name="差_2009年一般性转移支付标准工资_地方配套按人均增幅控制8.31（调整结案率后）xl_2016年预算支出明细账_1" xfId="2173"/>
    <cellStyle name="差_2009年一般性转移支付标准工资_地方配套按人均增幅控制8.31（调整结案率后）xl_代扣社保" xfId="305"/>
    <cellStyle name="差_2009年一般性转移支付标准工资_地方配套按人均增幅控制8.31（调整结案率后）xl_代扣社保 2" xfId="894"/>
    <cellStyle name="差_2009年一般性转移支付标准工资_地方配套按人均增幅控制8.31（调整结案率后）xl_代扣社保_2016年预算支出明细账" xfId="1194"/>
    <cellStyle name="差_2009年一般性转移支付标准工资_地方配套按人均增幅控制8.31（调整结案率后）xl_代扣社保_2016年预算支出明细账 2" xfId="1593"/>
    <cellStyle name="差_2009年一般性转移支付标准工资_地方配套按人均增幅控制8.31（调整结案率后）xl_代扣社保_2016年预算支出明细账_1" xfId="2174"/>
    <cellStyle name="差_2009年一般性转移支付标准工资_奖励补助测算5.22测试" xfId="306"/>
    <cellStyle name="差_2009年一般性转移支付标准工资_奖励补助测算5.22测试 2" xfId="1931"/>
    <cellStyle name="差_2009年一般性转移支付标准工资_奖励补助测算5.22测试 3" xfId="895"/>
    <cellStyle name="差_2009年一般性转移支付标准工资_奖励补助测算5.22测试_2016年预算支出明细账" xfId="1195"/>
    <cellStyle name="差_2009年一般性转移支付标准工资_奖励补助测算5.22测试_2016年预算支出明细账 2" xfId="1594"/>
    <cellStyle name="差_2009年一般性转移支付标准工资_奖励补助测算5.22测试_2016年预算支出明细账_1" xfId="2175"/>
    <cellStyle name="差_2009年一般性转移支付标准工资_奖励补助测算5.22测试_代扣社保" xfId="307"/>
    <cellStyle name="差_2009年一般性转移支付标准工资_奖励补助测算5.22测试_代扣社保 2" xfId="896"/>
    <cellStyle name="差_2009年一般性转移支付标准工资_奖励补助测算5.22测试_代扣社保_2016年预算支出明细账" xfId="1196"/>
    <cellStyle name="差_2009年一般性转移支付标准工资_奖励补助测算5.22测试_代扣社保_2016年预算支出明细账 2" xfId="1595"/>
    <cellStyle name="差_2009年一般性转移支付标准工资_奖励补助测算5.22测试_代扣社保_2016年预算支出明细账_1" xfId="2176"/>
    <cellStyle name="差_2009年一般性转移支付标准工资_奖励补助测算5.23新" xfId="308"/>
    <cellStyle name="差_2009年一般性转移支付标准工资_奖励补助测算5.23新 2" xfId="1932"/>
    <cellStyle name="差_2009年一般性转移支付标准工资_奖励补助测算5.23新 3" xfId="897"/>
    <cellStyle name="差_2009年一般性转移支付标准工资_奖励补助测算5.23新_2016年预算支出明细账" xfId="1197"/>
    <cellStyle name="差_2009年一般性转移支付标准工资_奖励补助测算5.23新_2016年预算支出明细账 2" xfId="1596"/>
    <cellStyle name="差_2009年一般性转移支付标准工资_奖励补助测算5.23新_2016年预算支出明细账_1" xfId="2177"/>
    <cellStyle name="差_2009年一般性转移支付标准工资_奖励补助测算5.23新_代扣社保" xfId="309"/>
    <cellStyle name="差_2009年一般性转移支付标准工资_奖励补助测算5.23新_代扣社保 2" xfId="898"/>
    <cellStyle name="差_2009年一般性转移支付标准工资_奖励补助测算5.23新_代扣社保_2016年预算支出明细账" xfId="1198"/>
    <cellStyle name="差_2009年一般性转移支付标准工资_奖励补助测算5.23新_代扣社保_2016年预算支出明细账 2" xfId="1597"/>
    <cellStyle name="差_2009年一般性转移支付标准工资_奖励补助测算5.23新_代扣社保_2016年预算支出明细账_1" xfId="2178"/>
    <cellStyle name="差_2009年一般性转移支付标准工资_奖励补助测算5.24冯铸" xfId="310"/>
    <cellStyle name="差_2009年一般性转移支付标准工资_奖励补助测算5.24冯铸 2" xfId="1933"/>
    <cellStyle name="差_2009年一般性转移支付标准工资_奖励补助测算5.24冯铸 3" xfId="899"/>
    <cellStyle name="差_2009年一般性转移支付标准工资_奖励补助测算5.24冯铸_2016年预算支出明细账" xfId="1199"/>
    <cellStyle name="差_2009年一般性转移支付标准工资_奖励补助测算5.24冯铸_2016年预算支出明细账 2" xfId="1598"/>
    <cellStyle name="差_2009年一般性转移支付标准工资_奖励补助测算5.24冯铸_2016年预算支出明细账_1" xfId="2179"/>
    <cellStyle name="差_2009年一般性转移支付标准工资_奖励补助测算5.24冯铸_代扣社保" xfId="311"/>
    <cellStyle name="差_2009年一般性转移支付标准工资_奖励补助测算5.24冯铸_代扣社保 2" xfId="900"/>
    <cellStyle name="差_2009年一般性转移支付标准工资_奖励补助测算5.24冯铸_代扣社保_2016年预算支出明细账" xfId="1200"/>
    <cellStyle name="差_2009年一般性转移支付标准工资_奖励补助测算5.24冯铸_代扣社保_2016年预算支出明细账 2" xfId="1599"/>
    <cellStyle name="差_2009年一般性转移支付标准工资_奖励补助测算5.24冯铸_代扣社保_2016年预算支出明细账_1" xfId="2180"/>
    <cellStyle name="差_2009年一般性转移支付标准工资_奖励补助测算7.23" xfId="312"/>
    <cellStyle name="差_2009年一般性转移支付标准工资_奖励补助测算7.23 2" xfId="1934"/>
    <cellStyle name="差_2009年一般性转移支付标准工资_奖励补助测算7.23 3" xfId="901"/>
    <cellStyle name="差_2009年一般性转移支付标准工资_奖励补助测算7.23_2016年预算支出明细账" xfId="1201"/>
    <cellStyle name="差_2009年一般性转移支付标准工资_奖励补助测算7.23_2016年预算支出明细账 2" xfId="1600"/>
    <cellStyle name="差_2009年一般性转移支付标准工资_奖励补助测算7.23_2016年预算支出明细账_1" xfId="2181"/>
    <cellStyle name="差_2009年一般性转移支付标准工资_奖励补助测算7.23_代扣社保" xfId="313"/>
    <cellStyle name="差_2009年一般性转移支付标准工资_奖励补助测算7.23_代扣社保 2" xfId="902"/>
    <cellStyle name="差_2009年一般性转移支付标准工资_奖励补助测算7.23_代扣社保_2016年预算支出明细账" xfId="1202"/>
    <cellStyle name="差_2009年一般性转移支付标准工资_奖励补助测算7.23_代扣社保_2016年预算支出明细账 2" xfId="1601"/>
    <cellStyle name="差_2009年一般性转移支付标准工资_奖励补助测算7.23_代扣社保_2016年预算支出明细账_1" xfId="2182"/>
    <cellStyle name="差_2009年一般性转移支付标准工资_奖励补助测算7.25" xfId="314"/>
    <cellStyle name="差_2009年一般性转移支付标准工资_奖励补助测算7.25 (version 1) (version 1)" xfId="315"/>
    <cellStyle name="差_2009年一般性转移支付标准工资_奖励补助测算7.25 (version 1) (version 1) 2" xfId="1935"/>
    <cellStyle name="差_2009年一般性转移支付标准工资_奖励补助测算7.25 (version 1) (version 1) 3" xfId="904"/>
    <cellStyle name="差_2009年一般性转移支付标准工资_奖励补助测算7.25 (version 1) (version 1)_2016年预算支出明细账" xfId="1204"/>
    <cellStyle name="差_2009年一般性转移支付标准工资_奖励补助测算7.25 (version 1) (version 1)_2016年预算支出明细账 2" xfId="1603"/>
    <cellStyle name="差_2009年一般性转移支付标准工资_奖励补助测算7.25 (version 1) (version 1)_2016年预算支出明细账_1" xfId="2184"/>
    <cellStyle name="差_2009年一般性转移支付标准工资_奖励补助测算7.25 (version 1) (version 1)_代扣社保" xfId="316"/>
    <cellStyle name="差_2009年一般性转移支付标准工资_奖励补助测算7.25 (version 1) (version 1)_代扣社保 2" xfId="905"/>
    <cellStyle name="差_2009年一般性转移支付标准工资_奖励补助测算7.25 (version 1) (version 1)_代扣社保_2016年预算支出明细账" xfId="1205"/>
    <cellStyle name="差_2009年一般性转移支付标准工资_奖励补助测算7.25 (version 1) (version 1)_代扣社保_2016年预算支出明细账 2" xfId="1604"/>
    <cellStyle name="差_2009年一般性转移支付标准工资_奖励补助测算7.25 (version 1) (version 1)_代扣社保_2016年预算支出明细账_1" xfId="2185"/>
    <cellStyle name="差_2009年一般性转移支付标准工资_奖励补助测算7.25 2" xfId="1936"/>
    <cellStyle name="差_2009年一般性转移支付标准工资_奖励补助测算7.25 3" xfId="1937"/>
    <cellStyle name="差_2009年一般性转移支付标准工资_奖励补助测算7.25 4" xfId="1938"/>
    <cellStyle name="差_2009年一般性转移支付标准工资_奖励补助测算7.25 5" xfId="1939"/>
    <cellStyle name="差_2009年一般性转移支付标准工资_奖励补助测算7.25 6" xfId="903"/>
    <cellStyle name="差_2009年一般性转移支付标准工资_奖励补助测算7.25 7" xfId="2512"/>
    <cellStyle name="差_2009年一般性转移支付标准工资_奖励补助测算7.25 8" xfId="1095"/>
    <cellStyle name="差_2009年一般性转移支付标准工资_奖励补助测算7.25 9" xfId="2551"/>
    <cellStyle name="差_2009年一般性转移支付标准工资_奖励补助测算7.25_2016年预算支出明细账" xfId="1203"/>
    <cellStyle name="差_2009年一般性转移支付标准工资_奖励补助测算7.25_2016年预算支出明细账 2" xfId="1602"/>
    <cellStyle name="差_2009年一般性转移支付标准工资_奖励补助测算7.25_2016年预算支出明细账_1" xfId="2183"/>
    <cellStyle name="差_2009年一般性转移支付标准工资_奖励补助测算7.25_代扣社保" xfId="317"/>
    <cellStyle name="差_2009年一般性转移支付标准工资_奖励补助测算7.25_代扣社保 2" xfId="906"/>
    <cellStyle name="差_2009年一般性转移支付标准工资_奖励补助测算7.25_代扣社保_2016年预算支出明细账" xfId="1206"/>
    <cellStyle name="差_2009年一般性转移支付标准工资_奖励补助测算7.25_代扣社保_2016年预算支出明细账 2" xfId="1605"/>
    <cellStyle name="差_2009年一般性转移支付标准工资_奖励补助测算7.25_代扣社保_2016年预算支出明细账_1" xfId="2186"/>
    <cellStyle name="差_201601新工资（15年工资完整版）" xfId="318"/>
    <cellStyle name="差_201601新工资（15年工资完整版） 2" xfId="1940"/>
    <cellStyle name="差_201601新工资（15年工资完整版） 3" xfId="907"/>
    <cellStyle name="差_201601新工资（15年工资完整版）_2016年预算支出明细账" xfId="1207"/>
    <cellStyle name="差_201601新工资（15年工资完整版）_2016年预算支出明细账 2" xfId="1606"/>
    <cellStyle name="差_201601新工资（15年工资完整版）_2016年预算支出明细账_1" xfId="2187"/>
    <cellStyle name="差_2016年1-6月伙食费" xfId="319"/>
    <cellStyle name="差_2016年1-6月伙食费 2" xfId="908"/>
    <cellStyle name="差_2016年1-6月伙食费_2016年预算支出明细账" xfId="1208"/>
    <cellStyle name="差_2016年1-6月伙食费_2016年预算支出明细账 2" xfId="1607"/>
    <cellStyle name="差_2016年1-6月伙食费_2016年预算支出明细账_1" xfId="2188"/>
    <cellStyle name="差_2016年5月" xfId="320"/>
    <cellStyle name="差_2016年5月 2" xfId="1941"/>
    <cellStyle name="差_2016年5月 3" xfId="909"/>
    <cellStyle name="差_2016年5月_2016年预算支出明细账" xfId="1209"/>
    <cellStyle name="差_2016年5月_2016年预算支出明细账 2" xfId="1608"/>
    <cellStyle name="差_2016年5月_2016年预算支出明细账_1" xfId="2189"/>
    <cellStyle name="差_2016年预算支出明细账" xfId="1152"/>
    <cellStyle name="差_2016年预算支出明细账 2" xfId="1551"/>
    <cellStyle name="差_2016年预算支出明细账_1" xfId="1892"/>
    <cellStyle name="差_2016年预算支出明细账_2" xfId="2119"/>
    <cellStyle name="差_2016失业保险" xfId="321"/>
    <cellStyle name="差_2016失业保险 2" xfId="1942"/>
    <cellStyle name="差_2016失业保险 3" xfId="910"/>
    <cellStyle name="差_2016失业保险_2016年预算支出明细账" xfId="1210"/>
    <cellStyle name="差_2016失业保险_2016年预算支出明细账 2" xfId="1609"/>
    <cellStyle name="差_2016失业保险_2016年预算支出明细账_1" xfId="2190"/>
    <cellStyle name="差_2016失业保险_代扣社保" xfId="322"/>
    <cellStyle name="差_2016失业保险_代扣社保 2" xfId="911"/>
    <cellStyle name="差_2016失业保险_代扣社保_2016年预算支出明细账" xfId="1211"/>
    <cellStyle name="差_2016失业保险_代扣社保_2016年预算支出明细账 2" xfId="1610"/>
    <cellStyle name="差_2016失业保险_代扣社保_2016年预算支出明细账_1" xfId="2191"/>
    <cellStyle name="差_2016退休津贴" xfId="323"/>
    <cellStyle name="差_2016退休津贴 2" xfId="2552"/>
    <cellStyle name="差_3季度住房公积金" xfId="912"/>
    <cellStyle name="差_3季度住房公积金_2016年预算支出明细账" xfId="1212"/>
    <cellStyle name="差_3季度住房公积金_2016年预算支出明细账 2" xfId="1611"/>
    <cellStyle name="差_3季度住房公积金_2016年预算支出明细账_1" xfId="2192"/>
    <cellStyle name="差_3月工资" xfId="324"/>
    <cellStyle name="差_3月工资 (2017年人员预算支出测算)" xfId="740"/>
    <cellStyle name="差_3月工资 2" xfId="1943"/>
    <cellStyle name="差_3月工资 3" xfId="913"/>
    <cellStyle name="差_3月工资 4" xfId="2513"/>
    <cellStyle name="差_3月工资 5" xfId="2518"/>
    <cellStyle name="差_3月工资 6" xfId="2553"/>
    <cellStyle name="差_3月工资_2016年预算支出明细账" xfId="1213"/>
    <cellStyle name="差_3月工资_2016年预算支出明细账 2" xfId="1612"/>
    <cellStyle name="差_3月工资_2016年预算支出明细账_1" xfId="2193"/>
    <cellStyle name="差_530623_2006年县级财政报表附表" xfId="325"/>
    <cellStyle name="差_530623_2006年县级财政报表附表_2016年预算支出明细账" xfId="2194"/>
    <cellStyle name="差_530629_2006年县级财政报表附表" xfId="326"/>
    <cellStyle name="差_530629_2006年县级财政报表附表_2016年预算支出明细账" xfId="2195"/>
    <cellStyle name="差_5334_2006年迪庆县级财政报表附表" xfId="327"/>
    <cellStyle name="差_5334_2006年迪庆县级财政报表附表_2016年预算支出明细账" xfId="2196"/>
    <cellStyle name="差_5334_2006年迪庆县级财政报表附表_代扣社保" xfId="328"/>
    <cellStyle name="差_5334_2006年迪庆县级财政报表附表_代扣社保 2" xfId="1944"/>
    <cellStyle name="差_5334_2006年迪庆县级财政报表附表_代扣社保_2016年预算支出明细账" xfId="2197"/>
    <cellStyle name="差_6月应发工资汇总表" xfId="914"/>
    <cellStyle name="差_6月应发工资汇总表_2016年预算支出明细账" xfId="1214"/>
    <cellStyle name="差_6月应发工资汇总表_2016年预算支出明细账 2" xfId="1613"/>
    <cellStyle name="差_6月应发工资汇总表_2016年预算支出明细账_1" xfId="2198"/>
    <cellStyle name="差_7月工资汇总表" xfId="915"/>
    <cellStyle name="差_7月工资汇总表_2016年预算支出明细账" xfId="1215"/>
    <cellStyle name="差_7月工资汇总表_2016年预算支出明细账 2" xfId="1614"/>
    <cellStyle name="差_7月工资汇总表_2016年预算支出明细账_1" xfId="2199"/>
    <cellStyle name="差_8月工资汇总表" xfId="916"/>
    <cellStyle name="差_8月工资汇总表_2016年预算支出明细账" xfId="1216"/>
    <cellStyle name="差_8月工资汇总表_2016年预算支出明细账 2" xfId="1615"/>
    <cellStyle name="差_8月工资汇总表_2016年预算支出明细账_1" xfId="2200"/>
    <cellStyle name="差_Book1" xfId="329"/>
    <cellStyle name="差_Book1 2" xfId="1945"/>
    <cellStyle name="差_Book1 3" xfId="917"/>
    <cellStyle name="差_Book1_1" xfId="330"/>
    <cellStyle name="差_Book1_1_2016年预算支出明细账" xfId="2202"/>
    <cellStyle name="差_Book1_1_代扣社保" xfId="331"/>
    <cellStyle name="差_Book1_1_代扣社保 2" xfId="1946"/>
    <cellStyle name="差_Book1_1_代扣社保_2016年预算支出明细账" xfId="2203"/>
    <cellStyle name="差_Book1_2" xfId="332"/>
    <cellStyle name="差_Book1_2_2016年预算支出明细账" xfId="2204"/>
    <cellStyle name="差_Book1_2016年预算支出明细账" xfId="1217"/>
    <cellStyle name="差_Book1_2016年预算支出明细账 2" xfId="1616"/>
    <cellStyle name="差_Book1_2016年预算支出明细账_1" xfId="2201"/>
    <cellStyle name="差_Book1_3" xfId="333"/>
    <cellStyle name="差_Book1_3_2016年预算支出明细账" xfId="2205"/>
    <cellStyle name="差_Book1_代扣社保" xfId="334"/>
    <cellStyle name="差_Book1_代扣社保 2" xfId="918"/>
    <cellStyle name="差_Book1_代扣社保_2016年预算支出明细账" xfId="1218"/>
    <cellStyle name="差_Book1_代扣社保_2016年预算支出明细账 2" xfId="1617"/>
    <cellStyle name="差_Book1_代扣社保_2016年预算支出明细账_1" xfId="2206"/>
    <cellStyle name="差_Book1_县公司" xfId="335"/>
    <cellStyle name="差_Book1_县公司_2016年预算支出明细账" xfId="2207"/>
    <cellStyle name="差_Book1_银行账户情况表_2010年12月" xfId="336"/>
    <cellStyle name="差_Book1_银行账户情况表_2010年12月_2016年预算支出明细账" xfId="2208"/>
    <cellStyle name="差_Book2" xfId="337"/>
    <cellStyle name="差_Book2_2016年预算支出明细账" xfId="2209"/>
    <cellStyle name="差_M01-2(州市补助收入)" xfId="338"/>
    <cellStyle name="差_M01-2(州市补助收入)_2016年预算支出明细账" xfId="2210"/>
    <cellStyle name="差_M01-2(州市补助收入)_代扣社保" xfId="339"/>
    <cellStyle name="差_M01-2(州市补助收入)_代扣社保 2" xfId="1947"/>
    <cellStyle name="差_M01-2(州市补助收入)_代扣社保_2016年预算支出明细账" xfId="2211"/>
    <cellStyle name="差_M03" xfId="340"/>
    <cellStyle name="差_M03_2016年预算支出明细账" xfId="2212"/>
    <cellStyle name="差_Sheet1" xfId="2"/>
    <cellStyle name="差_Sheet1 2" xfId="341"/>
    <cellStyle name="差_Sheet1 2 2" xfId="1507"/>
    <cellStyle name="差_Sheet1 2 3" xfId="797"/>
    <cellStyle name="差_Sheet1_1" xfId="2554"/>
    <cellStyle name="差_Sheet1_2016年预算支出明细账" xfId="1219"/>
    <cellStyle name="差_Sheet1_2016年预算支出明细账 2" xfId="1618"/>
    <cellStyle name="差_Sheet1_2016年预算支出明细账_1" xfId="2213"/>
    <cellStyle name="差_Sheet1_代扣公积金" xfId="342"/>
    <cellStyle name="差_Sheet1_代扣公积金 2" xfId="1948"/>
    <cellStyle name="差_Sheet1_代扣公积金 3" xfId="919"/>
    <cellStyle name="差_Sheet1_代扣公积金_2016年预算支出明细账" xfId="1220"/>
    <cellStyle name="差_Sheet1_代扣公积金_2016年预算支出明细账 2" xfId="1619"/>
    <cellStyle name="差_Sheet1_代扣公积金_2016年预算支出明细账_1" xfId="2214"/>
    <cellStyle name="差_Sheet2" xfId="3"/>
    <cellStyle name="差_Sheet2 2" xfId="343"/>
    <cellStyle name="差_Sheet2 2 2" xfId="1508"/>
    <cellStyle name="差_Sheet2 2 3" xfId="798"/>
    <cellStyle name="差_Sheet2_2016年预算支出明细账" xfId="1221"/>
    <cellStyle name="差_Sheet2_2016年预算支出明细账 2" xfId="1620"/>
    <cellStyle name="差_Sheet2_2016年预算支出明细账_1" xfId="2215"/>
    <cellStyle name="差_Sheet2_代扣公积金" xfId="344"/>
    <cellStyle name="差_Sheet2_代扣公积金 2" xfId="1949"/>
    <cellStyle name="差_Sheet2_代扣公积金 3" xfId="920"/>
    <cellStyle name="差_Sheet2_代扣公积金_2016年预算支出明细账" xfId="1222"/>
    <cellStyle name="差_Sheet2_代扣公积金_2016年预算支出明细账 2" xfId="1621"/>
    <cellStyle name="差_Sheet2_代扣公积金_2016年预算支出明细账_1" xfId="2216"/>
    <cellStyle name="差_Sheet3" xfId="4"/>
    <cellStyle name="差_Sheet3 2" xfId="345"/>
    <cellStyle name="差_Sheet3 2 2" xfId="1509"/>
    <cellStyle name="差_Sheet3 2 3" xfId="799"/>
    <cellStyle name="差_Sheet3_1" xfId="1224"/>
    <cellStyle name="差_Sheet3_2016年预算支出明细账" xfId="1223"/>
    <cellStyle name="差_Sheet3_2016年预算支出明细账 2" xfId="1622"/>
    <cellStyle name="差_Sheet3_2016年预算支出明细账_1" xfId="2217"/>
    <cellStyle name="差_Sheet3_代扣公积金" xfId="346"/>
    <cellStyle name="差_Sheet3_代扣公积金 2" xfId="1950"/>
    <cellStyle name="差_Sheet3_代扣公积金 3" xfId="921"/>
    <cellStyle name="差_Sheet3_代扣公积金_2016年预算支出明细账" xfId="1225"/>
    <cellStyle name="差_Sheet3_代扣公积金_2016年预算支出明细账 2" xfId="1623"/>
    <cellStyle name="差_Sheet3_代扣公积金_2016年预算支出明细账_1" xfId="2218"/>
    <cellStyle name="差_Sheet5" xfId="5"/>
    <cellStyle name="差_Sheet5 2" xfId="347"/>
    <cellStyle name="差_Sheet5 2 2" xfId="1510"/>
    <cellStyle name="差_Sheet5 2 3" xfId="800"/>
    <cellStyle name="差_Sheet5_2016年预算支出明细账" xfId="1226"/>
    <cellStyle name="差_Sheet5_2016年预算支出明细账 2" xfId="1624"/>
    <cellStyle name="差_Sheet5_2016年预算支出明细账_1" xfId="2219"/>
    <cellStyle name="差_Sheet5_代扣公积金" xfId="348"/>
    <cellStyle name="差_Sheet5_代扣公积金 2" xfId="1951"/>
    <cellStyle name="差_Sheet5_代扣公积金 3" xfId="922"/>
    <cellStyle name="差_Sheet5_代扣公积金_2016年预算支出明细账" xfId="1227"/>
    <cellStyle name="差_Sheet5_代扣公积金_2016年预算支出明细账 2" xfId="1625"/>
    <cellStyle name="差_Sheet5_代扣公积金_2016年预算支出明细账_1" xfId="2220"/>
    <cellStyle name="差_Sheet6" xfId="6"/>
    <cellStyle name="差_Sheet6 2" xfId="349"/>
    <cellStyle name="差_Sheet6 2 2" xfId="1511"/>
    <cellStyle name="差_Sheet6 2 3" xfId="801"/>
    <cellStyle name="差_Sheet6_1" xfId="350"/>
    <cellStyle name="差_Sheet6_1 2" xfId="1952"/>
    <cellStyle name="差_Sheet6_1 3" xfId="923"/>
    <cellStyle name="差_Sheet6_1_2016年预算支出明细账" xfId="1229"/>
    <cellStyle name="差_Sheet6_1_2016年预算支出明细账 2" xfId="1627"/>
    <cellStyle name="差_Sheet6_1_2016年预算支出明细账_1" xfId="2222"/>
    <cellStyle name="差_Sheet6_2016年预算支出明细账" xfId="1228"/>
    <cellStyle name="差_Sheet6_2016年预算支出明细账 2" xfId="1626"/>
    <cellStyle name="差_Sheet6_2016年预算支出明细账_1" xfId="2221"/>
    <cellStyle name="差_Sheet6_代扣公积金" xfId="351"/>
    <cellStyle name="差_Sheet6_代扣公积金 2" xfId="1953"/>
    <cellStyle name="差_Sheet6_代扣公积金 3" xfId="924"/>
    <cellStyle name="差_Sheet6_代扣公积金_2016年预算支出明细账" xfId="1230"/>
    <cellStyle name="差_Sheet6_代扣公积金_2016年预算支出明细账 2" xfId="1628"/>
    <cellStyle name="差_Sheet6_代扣公积金_2016年预算支出明细账_1" xfId="2223"/>
    <cellStyle name="差_Sheet8" xfId="7"/>
    <cellStyle name="差_Sheet8 2" xfId="352"/>
    <cellStyle name="差_Sheet8 2 2" xfId="1512"/>
    <cellStyle name="差_Sheet8 2 3" xfId="802"/>
    <cellStyle name="差_Sheet8_2016年预算支出明细账" xfId="1231"/>
    <cellStyle name="差_Sheet8_2016年预算支出明细账 2" xfId="1629"/>
    <cellStyle name="差_Sheet8_2016年预算支出明细账_1" xfId="2224"/>
    <cellStyle name="差_Sheet8_代扣公积金" xfId="353"/>
    <cellStyle name="差_Sheet8_代扣公积金 2" xfId="1954"/>
    <cellStyle name="差_Sheet8_代扣公积金 3" xfId="925"/>
    <cellStyle name="差_Sheet8_代扣公积金_2016年预算支出明细账" xfId="1232"/>
    <cellStyle name="差_Sheet8_代扣公积金_2016年预算支出明细账 2" xfId="1630"/>
    <cellStyle name="差_Sheet8_代扣公积金_2016年预算支出明细账_1" xfId="2225"/>
    <cellStyle name="差_Sheet9" xfId="8"/>
    <cellStyle name="差_Sheet9 2" xfId="354"/>
    <cellStyle name="差_Sheet9 2 2" xfId="1513"/>
    <cellStyle name="差_Sheet9 2 3" xfId="803"/>
    <cellStyle name="差_Sheet9_2016年预算支出明细账" xfId="1233"/>
    <cellStyle name="差_Sheet9_2016年预算支出明细账 2" xfId="1631"/>
    <cellStyle name="差_Sheet9_2016年预算支出明细账_1" xfId="2226"/>
    <cellStyle name="差_Sheet9_代扣公积金" xfId="355"/>
    <cellStyle name="差_Sheet9_代扣公积金 2" xfId="1955"/>
    <cellStyle name="差_Sheet9_代扣公积金 3" xfId="926"/>
    <cellStyle name="差_Sheet9_代扣公积金_2016年预算支出明细账" xfId="1234"/>
    <cellStyle name="差_Sheet9_代扣公积金_2016年预算支出明细账 2" xfId="1632"/>
    <cellStyle name="差_Sheet9_代扣公积金_2016年预算支出明细账_1" xfId="2227"/>
    <cellStyle name="差_表五、部门预算支出安排表" xfId="48"/>
    <cellStyle name="差_拨1月工资 " xfId="2555"/>
    <cellStyle name="差_拨9月工资 " xfId="927"/>
    <cellStyle name="差_拨9月工资 _2016年预算支出明细账" xfId="1235"/>
    <cellStyle name="差_拨9月工资 _2016年预算支出明细账 2" xfId="1633"/>
    <cellStyle name="差_拨9月工资 _2016年预算支出明细账_1" xfId="2228"/>
    <cellStyle name="差_不用软件计算9.1不考虑经费管理评价xl" xfId="356"/>
    <cellStyle name="差_不用软件计算9.1不考虑经费管理评价xl 2" xfId="1956"/>
    <cellStyle name="差_不用软件计算9.1不考虑经费管理评价xl 3" xfId="928"/>
    <cellStyle name="差_不用软件计算9.1不考虑经费管理评价xl_2016年预算支出明细账" xfId="1236"/>
    <cellStyle name="差_不用软件计算9.1不考虑经费管理评价xl_2016年预算支出明细账 2" xfId="1634"/>
    <cellStyle name="差_不用软件计算9.1不考虑经费管理评价xl_2016年预算支出明细账_1" xfId="2229"/>
    <cellStyle name="差_不用软件计算9.1不考虑经费管理评价xl_代扣社保" xfId="357"/>
    <cellStyle name="差_不用软件计算9.1不考虑经费管理评价xl_代扣社保 2" xfId="929"/>
    <cellStyle name="差_不用软件计算9.1不考虑经费管理评价xl_代扣社保_2016年预算支出明细账" xfId="1237"/>
    <cellStyle name="差_不用软件计算9.1不考虑经费管理评价xl_代扣社保_2016年预算支出明细账 2" xfId="1635"/>
    <cellStyle name="差_不用软件计算9.1不考虑经费管理评价xl_代扣社保_2016年预算支出明细账_1" xfId="2230"/>
    <cellStyle name="差_部门预算批复表" xfId="46"/>
    <cellStyle name="差_部门预算批复表 2" xfId="804"/>
    <cellStyle name="差_部门预算批复表 2 2" xfId="1514"/>
    <cellStyle name="差_部门预算批复表 3" xfId="771"/>
    <cellStyle name="差_财政" xfId="358"/>
    <cellStyle name="差_财政_1" xfId="359"/>
    <cellStyle name="差_财政_1_2016年预算支出明细账" xfId="2232"/>
    <cellStyle name="差_财政_1_代扣社保" xfId="360"/>
    <cellStyle name="差_财政_1_代扣社保 2" xfId="1957"/>
    <cellStyle name="差_财政_1_代扣社保_2016年预算支出明细账" xfId="2233"/>
    <cellStyle name="差_财政_2" xfId="361"/>
    <cellStyle name="差_财政_2 2" xfId="1958"/>
    <cellStyle name="差_财政_2 3" xfId="930"/>
    <cellStyle name="差_财政_2_2016年预算支出明细账" xfId="1238"/>
    <cellStyle name="差_财政_2_2016年预算支出明细账 2" xfId="1636"/>
    <cellStyle name="差_财政_2_2016年预算支出明细账_1" xfId="2234"/>
    <cellStyle name="差_财政_2_代扣社保" xfId="362"/>
    <cellStyle name="差_财政_2_代扣社保 2" xfId="931"/>
    <cellStyle name="差_财政_2_代扣社保_2016年预算支出明细账" xfId="1239"/>
    <cellStyle name="差_财政_2_代扣社保_2016年预算支出明细账 2" xfId="1637"/>
    <cellStyle name="差_财政_2_代扣社保_2016年预算支出明细账_1" xfId="2235"/>
    <cellStyle name="差_财政_2016年预算支出明细账" xfId="2231"/>
    <cellStyle name="差_财政_代扣社保" xfId="363"/>
    <cellStyle name="差_财政_代扣社保 2" xfId="1959"/>
    <cellStyle name="差_财政_代扣社保_2016年预算支出明细账" xfId="2236"/>
    <cellStyle name="差_财政供养人员" xfId="364"/>
    <cellStyle name="差_财政供养人员 2" xfId="1960"/>
    <cellStyle name="差_财政供养人员 3" xfId="932"/>
    <cellStyle name="差_财政供养人员_2016年预算支出明细账" xfId="1240"/>
    <cellStyle name="差_财政供养人员_2016年预算支出明细账 2" xfId="1638"/>
    <cellStyle name="差_财政供养人员_2016年预算支出明细账_1" xfId="2237"/>
    <cellStyle name="差_财政供养人员_代扣社保" xfId="365"/>
    <cellStyle name="差_财政供养人员_代扣社保 2" xfId="933"/>
    <cellStyle name="差_财政供养人员_代扣社保_2016年预算支出明细账" xfId="1241"/>
    <cellStyle name="差_财政供养人员_代扣社保_2016年预算支出明细账 2" xfId="1639"/>
    <cellStyle name="差_财政供养人员_代扣社保_2016年预算支出明细账_1" xfId="2238"/>
    <cellStyle name="差_财政支出对上级的依赖程度" xfId="366"/>
    <cellStyle name="差_城建部门" xfId="367"/>
    <cellStyle name="差_代扣公积金" xfId="368"/>
    <cellStyle name="差_代扣公积金_2016年预算支出明细账" xfId="2239"/>
    <cellStyle name="差_代扣社保" xfId="369"/>
    <cellStyle name="差_代扣社保_2016年预算支出明细账" xfId="2240"/>
    <cellStyle name="差_单位信息 (拨款表)" xfId="2556"/>
    <cellStyle name="差_地方配套按人均增幅控制8.30xl" xfId="370"/>
    <cellStyle name="差_地方配套按人均增幅控制8.30xl 2" xfId="1961"/>
    <cellStyle name="差_地方配套按人均增幅控制8.30xl 3" xfId="934"/>
    <cellStyle name="差_地方配套按人均增幅控制8.30xl_2016年预算支出明细账" xfId="1242"/>
    <cellStyle name="差_地方配套按人均增幅控制8.30xl_2016年预算支出明细账 2" xfId="1640"/>
    <cellStyle name="差_地方配套按人均增幅控制8.30xl_2016年预算支出明细账_1" xfId="2241"/>
    <cellStyle name="差_地方配套按人均增幅控制8.30xl_代扣社保" xfId="371"/>
    <cellStyle name="差_地方配套按人均增幅控制8.30xl_代扣社保 2" xfId="935"/>
    <cellStyle name="差_地方配套按人均增幅控制8.30xl_代扣社保_2016年预算支出明细账" xfId="1243"/>
    <cellStyle name="差_地方配套按人均增幅控制8.30xl_代扣社保_2016年预算支出明细账 2" xfId="1641"/>
    <cellStyle name="差_地方配套按人均增幅控制8.30xl_代扣社保_2016年预算支出明细账_1" xfId="2242"/>
    <cellStyle name="差_地方配套按人均增幅控制8.30一般预算平均增幅、人均可用财力平均增幅两次控制、社会治安系数调整、案件数调整xl" xfId="372"/>
    <cellStyle name="差_地方配套按人均增幅控制8.30一般预算平均增幅、人均可用财力平均增幅两次控制、社会治安系数调整、案件数调整xl 2" xfId="1962"/>
    <cellStyle name="差_地方配套按人均增幅控制8.30一般预算平均增幅、人均可用财力平均增幅两次控制、社会治安系数调整、案件数调整xl 3" xfId="936"/>
    <cellStyle name="差_地方配套按人均增幅控制8.30一般预算平均增幅、人均可用财力平均增幅两次控制、社会治安系数调整、案件数调整xl_2016年预算支出明细账" xfId="1244"/>
    <cellStyle name="差_地方配套按人均增幅控制8.30一般预算平均增幅、人均可用财力平均增幅两次控制、社会治安系数调整、案件数调整xl_2016年预算支出明细账 2" xfId="1642"/>
    <cellStyle name="差_地方配套按人均增幅控制8.30一般预算平均增幅、人均可用财力平均增幅两次控制、社会治安系数调整、案件数调整xl_2016年预算支出明细账_1" xfId="2243"/>
    <cellStyle name="差_地方配套按人均增幅控制8.30一般预算平均增幅、人均可用财力平均增幅两次控制、社会治安系数调整、案件数调整xl_代扣社保" xfId="373"/>
    <cellStyle name="差_地方配套按人均增幅控制8.30一般预算平均增幅、人均可用财力平均增幅两次控制、社会治安系数调整、案件数调整xl_代扣社保 2" xfId="937"/>
    <cellStyle name="差_地方配套按人均增幅控制8.30一般预算平均增幅、人均可用财力平均增幅两次控制、社会治安系数调整、案件数调整xl_代扣社保_2016年预算支出明细账" xfId="1245"/>
    <cellStyle name="差_地方配套按人均增幅控制8.30一般预算平均增幅、人均可用财力平均增幅两次控制、社会治安系数调整、案件数调整xl_代扣社保_2016年预算支出明细账 2" xfId="1643"/>
    <cellStyle name="差_地方配套按人均增幅控制8.30一般预算平均增幅、人均可用财力平均增幅两次控制、社会治安系数调整、案件数调整xl_代扣社保_2016年预算支出明细账_1" xfId="2244"/>
    <cellStyle name="差_地方配套按人均增幅控制8.31（调整结案率后）xl" xfId="374"/>
    <cellStyle name="差_地方配套按人均增幅控制8.31（调整结案率后）xl 2" xfId="1963"/>
    <cellStyle name="差_地方配套按人均增幅控制8.31（调整结案率后）xl 3" xfId="938"/>
    <cellStyle name="差_地方配套按人均增幅控制8.31（调整结案率后）xl_2016年预算支出明细账" xfId="1246"/>
    <cellStyle name="差_地方配套按人均增幅控制8.31（调整结案率后）xl_2016年预算支出明细账 2" xfId="1644"/>
    <cellStyle name="差_地方配套按人均增幅控制8.31（调整结案率后）xl_2016年预算支出明细账_1" xfId="2245"/>
    <cellStyle name="差_地方配套按人均增幅控制8.31（调整结案率后）xl_代扣社保" xfId="375"/>
    <cellStyle name="差_地方配套按人均增幅控制8.31（调整结案率后）xl_代扣社保 2" xfId="939"/>
    <cellStyle name="差_地方配套按人均增幅控制8.31（调整结案率后）xl_代扣社保_2016年预算支出明细账" xfId="1247"/>
    <cellStyle name="差_地方配套按人均增幅控制8.31（调整结案率后）xl_代扣社保_2016年预算支出明细账 2" xfId="1645"/>
    <cellStyle name="差_地方配套按人均增幅控制8.31（调整结案率后）xl_代扣社保_2016年预算支出明细账_1" xfId="2246"/>
    <cellStyle name="差_第五部分(才淼、饶永宏）" xfId="376"/>
    <cellStyle name="差_第五部分(才淼、饶永宏）_2016年预算支出明细账" xfId="2247"/>
    <cellStyle name="差_第一部分：综合全" xfId="377"/>
    <cellStyle name="差_高中教师人数（教育厅1.6日提供）" xfId="378"/>
    <cellStyle name="差_高中教师人数（教育厅1.6日提供） 2" xfId="1964"/>
    <cellStyle name="差_高中教师人数（教育厅1.6日提供） 3" xfId="940"/>
    <cellStyle name="差_高中教师人数（教育厅1.6日提供）_2016年预算支出明细账" xfId="1248"/>
    <cellStyle name="差_高中教师人数（教育厅1.6日提供）_2016年预算支出明细账 2" xfId="1646"/>
    <cellStyle name="差_高中教师人数（教育厅1.6日提供）_2016年预算支出明细账_1" xfId="2248"/>
    <cellStyle name="差_高中教师人数（教育厅1.6日提供）_代扣社保" xfId="379"/>
    <cellStyle name="差_高中教师人数（教育厅1.6日提供）_代扣社保 2" xfId="941"/>
    <cellStyle name="差_高中教师人数（教育厅1.6日提供）_代扣社保_2016年预算支出明细账" xfId="1249"/>
    <cellStyle name="差_高中教师人数（教育厅1.6日提供）_代扣社保_2016年预算支出明细账 2" xfId="1647"/>
    <cellStyle name="差_高中教师人数（教育厅1.6日提供）_代扣社保_2016年预算支出明细账_1" xfId="2249"/>
    <cellStyle name="差_公用经费预算" xfId="9"/>
    <cellStyle name="差_公用经费预算 2" xfId="380"/>
    <cellStyle name="差_公用经费预算 2 2" xfId="1515"/>
    <cellStyle name="差_公用经费预算 2 3" xfId="805"/>
    <cellStyle name="差_公用经费预算_2016年预算支出明细账" xfId="1250"/>
    <cellStyle name="差_公用经费预算_2016年预算支出明细账 2" xfId="1648"/>
    <cellStyle name="差_公用经费预算_2016年预算支出明细账_1" xfId="2250"/>
    <cellStyle name="差_公用经费预算_代扣公积金" xfId="381"/>
    <cellStyle name="差_公用经费预算_代扣公积金 2" xfId="1965"/>
    <cellStyle name="差_公用经费预算_代扣公积金 3" xfId="942"/>
    <cellStyle name="差_公用经费预算_代扣公积金_2016年预算支出明细账" xfId="1251"/>
    <cellStyle name="差_公用经费预算_代扣公积金_2016年预算支出明细账 2" xfId="1649"/>
    <cellStyle name="差_公用经费预算_代扣公积金_2016年预算支出明细账_1" xfId="2251"/>
    <cellStyle name="差_汇总" xfId="382"/>
    <cellStyle name="差_汇总 2" xfId="1966"/>
    <cellStyle name="差_汇总 3" xfId="943"/>
    <cellStyle name="差_汇总_2016年预算支出明细账" xfId="1252"/>
    <cellStyle name="差_汇总_2016年预算支出明细账 2" xfId="1650"/>
    <cellStyle name="差_汇总_2016年预算支出明细账_1" xfId="2252"/>
    <cellStyle name="差_汇总_代扣社保" xfId="383"/>
    <cellStyle name="差_汇总_代扣社保 2" xfId="944"/>
    <cellStyle name="差_汇总_代扣社保_2016年预算支出明细账" xfId="1253"/>
    <cellStyle name="差_汇总_代扣社保_2016年预算支出明细账 2" xfId="1651"/>
    <cellStyle name="差_汇总_代扣社保_2016年预算支出明细账_1" xfId="2253"/>
    <cellStyle name="差_汇总-县级财政报表附表" xfId="384"/>
    <cellStyle name="差_汇总-县级财政报表附表_2016年预算支出明细账" xfId="2254"/>
    <cellStyle name="差_基础数据分析" xfId="385"/>
    <cellStyle name="差_基础数据分析 2" xfId="1967"/>
    <cellStyle name="差_基础数据分析 3" xfId="945"/>
    <cellStyle name="差_基础数据分析_2016年预算支出明细账" xfId="1254"/>
    <cellStyle name="差_基础数据分析_2016年预算支出明细账 2" xfId="1652"/>
    <cellStyle name="差_基础数据分析_2016年预算支出明细账_1" xfId="2255"/>
    <cellStyle name="差_基础数据分析_代扣社保" xfId="386"/>
    <cellStyle name="差_基础数据分析_代扣社保 2" xfId="946"/>
    <cellStyle name="差_基础数据分析_代扣社保_2016年预算支出明细账" xfId="1255"/>
    <cellStyle name="差_基础数据分析_代扣社保_2016年预算支出明细账 2" xfId="1653"/>
    <cellStyle name="差_基础数据分析_代扣社保_2016年预算支出明细账_1" xfId="2256"/>
    <cellStyle name="差_检验表" xfId="387"/>
    <cellStyle name="差_检验表（调整后）" xfId="388"/>
    <cellStyle name="差_建行" xfId="389"/>
    <cellStyle name="差_建行 2" xfId="1968"/>
    <cellStyle name="差_建行 3" xfId="947"/>
    <cellStyle name="差_建行_2016年预算支出明细账" xfId="1256"/>
    <cellStyle name="差_建行_2016年预算支出明细账 2" xfId="1654"/>
    <cellStyle name="差_建行_2016年预算支出明细账_1" xfId="2257"/>
    <cellStyle name="差_建行_代扣社保" xfId="390"/>
    <cellStyle name="差_建行_代扣社保 2" xfId="948"/>
    <cellStyle name="差_建行_代扣社保_2016年预算支出明细账" xfId="1257"/>
    <cellStyle name="差_建行_代扣社保_2016年预算支出明细账 2" xfId="1655"/>
    <cellStyle name="差_建行_代扣社保_2016年预算支出明细账_1" xfId="2258"/>
    <cellStyle name="差_奖励补助测算5.22测试" xfId="391"/>
    <cellStyle name="差_奖励补助测算5.22测试 2" xfId="1969"/>
    <cellStyle name="差_奖励补助测算5.22测试 3" xfId="949"/>
    <cellStyle name="差_奖励补助测算5.22测试_2016年预算支出明细账" xfId="1258"/>
    <cellStyle name="差_奖励补助测算5.22测试_2016年预算支出明细账 2" xfId="1656"/>
    <cellStyle name="差_奖励补助测算5.22测试_2016年预算支出明细账_1" xfId="2259"/>
    <cellStyle name="差_奖励补助测算5.22测试_代扣社保" xfId="392"/>
    <cellStyle name="差_奖励补助测算5.22测试_代扣社保 2" xfId="950"/>
    <cellStyle name="差_奖励补助测算5.22测试_代扣社保_2016年预算支出明细账" xfId="1259"/>
    <cellStyle name="差_奖励补助测算5.22测试_代扣社保_2016年预算支出明细账 2" xfId="1657"/>
    <cellStyle name="差_奖励补助测算5.22测试_代扣社保_2016年预算支出明细账_1" xfId="2260"/>
    <cellStyle name="差_奖励补助测算5.23新" xfId="393"/>
    <cellStyle name="差_奖励补助测算5.23新 2" xfId="1970"/>
    <cellStyle name="差_奖励补助测算5.23新 3" xfId="951"/>
    <cellStyle name="差_奖励补助测算5.23新_2016年预算支出明细账" xfId="1260"/>
    <cellStyle name="差_奖励补助测算5.23新_2016年预算支出明细账 2" xfId="1658"/>
    <cellStyle name="差_奖励补助测算5.23新_2016年预算支出明细账_1" xfId="2261"/>
    <cellStyle name="差_奖励补助测算5.23新_代扣社保" xfId="394"/>
    <cellStyle name="差_奖励补助测算5.23新_代扣社保 2" xfId="952"/>
    <cellStyle name="差_奖励补助测算5.23新_代扣社保_2016年预算支出明细账" xfId="1261"/>
    <cellStyle name="差_奖励补助测算5.23新_代扣社保_2016年预算支出明细账 2" xfId="1659"/>
    <cellStyle name="差_奖励补助测算5.23新_代扣社保_2016年预算支出明细账_1" xfId="2262"/>
    <cellStyle name="差_奖励补助测算5.24冯铸" xfId="395"/>
    <cellStyle name="差_奖励补助测算5.24冯铸 2" xfId="1971"/>
    <cellStyle name="差_奖励补助测算5.24冯铸 3" xfId="953"/>
    <cellStyle name="差_奖励补助测算5.24冯铸_2016年预算支出明细账" xfId="1262"/>
    <cellStyle name="差_奖励补助测算5.24冯铸_2016年预算支出明细账 2" xfId="1660"/>
    <cellStyle name="差_奖励补助测算5.24冯铸_2016年预算支出明细账_1" xfId="2263"/>
    <cellStyle name="差_奖励补助测算5.24冯铸_代扣社保" xfId="396"/>
    <cellStyle name="差_奖励补助测算5.24冯铸_代扣社保 2" xfId="954"/>
    <cellStyle name="差_奖励补助测算5.24冯铸_代扣社保_2016年预算支出明细账" xfId="1263"/>
    <cellStyle name="差_奖励补助测算5.24冯铸_代扣社保_2016年预算支出明细账 2" xfId="1661"/>
    <cellStyle name="差_奖励补助测算5.24冯铸_代扣社保_2016年预算支出明细账_1" xfId="2264"/>
    <cellStyle name="差_奖励补助测算7.23" xfId="397"/>
    <cellStyle name="差_奖励补助测算7.23 2" xfId="1972"/>
    <cellStyle name="差_奖励补助测算7.23 3" xfId="955"/>
    <cellStyle name="差_奖励补助测算7.23_2016年预算支出明细账" xfId="1264"/>
    <cellStyle name="差_奖励补助测算7.23_2016年预算支出明细账 2" xfId="1662"/>
    <cellStyle name="差_奖励补助测算7.23_2016年预算支出明细账_1" xfId="2265"/>
    <cellStyle name="差_奖励补助测算7.23_代扣社保" xfId="398"/>
    <cellStyle name="差_奖励补助测算7.23_代扣社保 2" xfId="956"/>
    <cellStyle name="差_奖励补助测算7.23_代扣社保_2016年预算支出明细账" xfId="1265"/>
    <cellStyle name="差_奖励补助测算7.23_代扣社保_2016年预算支出明细账 2" xfId="1663"/>
    <cellStyle name="差_奖励补助测算7.23_代扣社保_2016年预算支出明细账_1" xfId="2266"/>
    <cellStyle name="差_奖励补助测算7.25" xfId="399"/>
    <cellStyle name="差_奖励补助测算7.25 (version 1) (version 1)" xfId="400"/>
    <cellStyle name="差_奖励补助测算7.25 (version 1) (version 1) 2" xfId="1973"/>
    <cellStyle name="差_奖励补助测算7.25 (version 1) (version 1) 3" xfId="958"/>
    <cellStyle name="差_奖励补助测算7.25 (version 1) (version 1)_2016年预算支出明细账" xfId="1267"/>
    <cellStyle name="差_奖励补助测算7.25 (version 1) (version 1)_2016年预算支出明细账 2" xfId="1665"/>
    <cellStyle name="差_奖励补助测算7.25 (version 1) (version 1)_2016年预算支出明细账_1" xfId="2268"/>
    <cellStyle name="差_奖励补助测算7.25 (version 1) (version 1)_代扣社保" xfId="401"/>
    <cellStyle name="差_奖励补助测算7.25 (version 1) (version 1)_代扣社保 2" xfId="959"/>
    <cellStyle name="差_奖励补助测算7.25 (version 1) (version 1)_代扣社保_2016年预算支出明细账" xfId="1268"/>
    <cellStyle name="差_奖励补助测算7.25 (version 1) (version 1)_代扣社保_2016年预算支出明细账 2" xfId="1666"/>
    <cellStyle name="差_奖励补助测算7.25 (version 1) (version 1)_代扣社保_2016年预算支出明细账_1" xfId="2269"/>
    <cellStyle name="差_奖励补助测算7.25 2" xfId="1974"/>
    <cellStyle name="差_奖励补助测算7.25 3" xfId="1975"/>
    <cellStyle name="差_奖励补助测算7.25 4" xfId="1976"/>
    <cellStyle name="差_奖励补助测算7.25 5" xfId="1977"/>
    <cellStyle name="差_奖励补助测算7.25 6" xfId="957"/>
    <cellStyle name="差_奖励补助测算7.25 7" xfId="2514"/>
    <cellStyle name="差_奖励补助测算7.25 8" xfId="2524"/>
    <cellStyle name="差_奖励补助测算7.25 9" xfId="2557"/>
    <cellStyle name="差_奖励补助测算7.25_2016年预算支出明细账" xfId="1266"/>
    <cellStyle name="差_奖励补助测算7.25_2016年预算支出明细账 2" xfId="1664"/>
    <cellStyle name="差_奖励补助测算7.25_2016年预算支出明细账_1" xfId="2267"/>
    <cellStyle name="差_奖励补助测算7.25_代扣社保" xfId="402"/>
    <cellStyle name="差_奖励补助测算7.25_代扣社保 2" xfId="960"/>
    <cellStyle name="差_奖励补助测算7.25_代扣社保_2016年预算支出明细账" xfId="1269"/>
    <cellStyle name="差_奖励补助测算7.25_代扣社保_2016年预算支出明细账 2" xfId="1667"/>
    <cellStyle name="差_奖励补助测算7.25_代扣社保_2016年预算支出明细账_1" xfId="2270"/>
    <cellStyle name="差_教师绩效工资测算表（离退休按各地上报数测算）2009年1月1日" xfId="403"/>
    <cellStyle name="差_教育厅提供义务教育及高中教师人数（2009年1月6日）" xfId="404"/>
    <cellStyle name="差_教育厅提供义务教育及高中教师人数（2009年1月6日） 2" xfId="1978"/>
    <cellStyle name="差_教育厅提供义务教育及高中教师人数（2009年1月6日） 3" xfId="961"/>
    <cellStyle name="差_教育厅提供义务教育及高中教师人数（2009年1月6日）_2016年预算支出明细账" xfId="1270"/>
    <cellStyle name="差_教育厅提供义务教育及高中教师人数（2009年1月6日）_2016年预算支出明细账 2" xfId="1668"/>
    <cellStyle name="差_教育厅提供义务教育及高中教师人数（2009年1月6日）_2016年预算支出明细账_1" xfId="2271"/>
    <cellStyle name="差_教育厅提供义务教育及高中教师人数（2009年1月6日）_代扣社保" xfId="405"/>
    <cellStyle name="差_教育厅提供义务教育及高中教师人数（2009年1月6日）_代扣社保 2" xfId="962"/>
    <cellStyle name="差_教育厅提供义务教育及高中教师人数（2009年1月6日）_代扣社保_2016年预算支出明细账" xfId="1271"/>
    <cellStyle name="差_教育厅提供义务教育及高中教师人数（2009年1月6日）_代扣社保_2016年预算支出明细账 2" xfId="1669"/>
    <cellStyle name="差_教育厅提供义务教育及高中教师人数（2009年1月6日）_代扣社保_2016年预算支出明细账_1" xfId="2272"/>
    <cellStyle name="差_扣工会" xfId="406"/>
    <cellStyle name="差_扣工会 2" xfId="963"/>
    <cellStyle name="差_扣工会_2016年预算支出明细账" xfId="1272"/>
    <cellStyle name="差_扣工会_2016年预算支出明细账 2" xfId="1670"/>
    <cellStyle name="差_扣工会_2016年预算支出明细账_1" xfId="2273"/>
    <cellStyle name="差_历年教师人数" xfId="407"/>
    <cellStyle name="差_丽江汇总" xfId="408"/>
    <cellStyle name="差_临工工资" xfId="1273"/>
    <cellStyle name="差_人员支出预算" xfId="10"/>
    <cellStyle name="差_人员支出预算 2" xfId="409"/>
    <cellStyle name="差_人员支出预算 2 2" xfId="1516"/>
    <cellStyle name="差_人员支出预算 2 3" xfId="806"/>
    <cellStyle name="差_人员支出预算_2016年预算支出明细账" xfId="1274"/>
    <cellStyle name="差_人员支出预算_2016年预算支出明细账 2" xfId="1671"/>
    <cellStyle name="差_人员支出预算_2016年预算支出明细账_1" xfId="2274"/>
    <cellStyle name="差_人员支出预算_代扣公积金" xfId="410"/>
    <cellStyle name="差_人员支出预算_代扣公积金 2" xfId="1979"/>
    <cellStyle name="差_人员支出预算_代扣公积金 3" xfId="964"/>
    <cellStyle name="差_人员支出预算_代扣公积金_2016年预算支出明细账" xfId="1275"/>
    <cellStyle name="差_人员支出预算_代扣公积金_2016年预算支出明细账 2" xfId="1672"/>
    <cellStyle name="差_人员支出预算_代扣公积金_2016年预算支出明细账_1" xfId="2275"/>
    <cellStyle name="差_三季度－表二" xfId="411"/>
    <cellStyle name="差_三季度－表二 2" xfId="1980"/>
    <cellStyle name="差_三季度－表二 3" xfId="965"/>
    <cellStyle name="差_三季度－表二_2016年预算支出明细账" xfId="1276"/>
    <cellStyle name="差_三季度－表二_2016年预算支出明细账 2" xfId="1673"/>
    <cellStyle name="差_三季度－表二_2016年预算支出明细账_1" xfId="2276"/>
    <cellStyle name="差_三季度－表二_代扣社保" xfId="412"/>
    <cellStyle name="差_三季度－表二_代扣社保 2" xfId="966"/>
    <cellStyle name="差_三季度－表二_代扣社保_2016年预算支出明细账" xfId="1277"/>
    <cellStyle name="差_三季度－表二_代扣社保_2016年预算支出明细账 2" xfId="1674"/>
    <cellStyle name="差_三季度－表二_代扣社保_2016年预算支出明细账_1" xfId="2277"/>
    <cellStyle name="差_收入支出汇总表 (2)" xfId="11"/>
    <cellStyle name="差_收入支出汇总表 (2) 2" xfId="413"/>
    <cellStyle name="差_收入支出汇总表 (2) 2 2" xfId="1517"/>
    <cellStyle name="差_收入支出汇总表 (2) 2 3" xfId="807"/>
    <cellStyle name="差_收入支出汇总表 (2)_2016年预算支出明细账" xfId="1278"/>
    <cellStyle name="差_收入支出汇总表 (2)_2016年预算支出明细账 2" xfId="1675"/>
    <cellStyle name="差_收入支出汇总表 (2)_2016年预算支出明细账_1" xfId="2278"/>
    <cellStyle name="差_收入支出汇总表 (2)_代扣公积金" xfId="414"/>
    <cellStyle name="差_收入支出汇总表 (2)_代扣公积金 2" xfId="1981"/>
    <cellStyle name="差_收入支出汇总表 (2)_代扣公积金 3" xfId="967"/>
    <cellStyle name="差_收入支出汇总表 (2)_代扣公积金_2016年预算支出明细账" xfId="1279"/>
    <cellStyle name="差_收入支出汇总表 (2)_代扣公积金_2016年预算支出明细账 2" xfId="1676"/>
    <cellStyle name="差_收入支出汇总表 (2)_代扣公积金_2016年预算支出明细账_1" xfId="2279"/>
    <cellStyle name="差_收支总表" xfId="12"/>
    <cellStyle name="差_收支总表 2" xfId="744"/>
    <cellStyle name="差_收支总表 2 2" xfId="1518"/>
    <cellStyle name="差_收支总表 2 3" xfId="808"/>
    <cellStyle name="差_收支总表_2016年预算支出明细账" xfId="1280"/>
    <cellStyle name="差_收支总表_2016年预算支出明细账 2" xfId="1677"/>
    <cellStyle name="差_收支总表_2016年预算支出明细账_1" xfId="2280"/>
    <cellStyle name="差_卫生部门" xfId="415"/>
    <cellStyle name="差_卫生部门 2" xfId="1982"/>
    <cellStyle name="差_卫生部门 3" xfId="968"/>
    <cellStyle name="差_卫生部门_2016年预算支出明细账" xfId="1281"/>
    <cellStyle name="差_卫生部门_2016年预算支出明细账 2" xfId="1678"/>
    <cellStyle name="差_卫生部门_2016年预算支出明细账_1" xfId="2281"/>
    <cellStyle name="差_卫生部门_代扣社保" xfId="416"/>
    <cellStyle name="差_卫生部门_代扣社保 2" xfId="969"/>
    <cellStyle name="差_卫生部门_代扣社保_2016年预算支出明细账" xfId="1282"/>
    <cellStyle name="差_卫生部门_代扣社保_2016年预算支出明细账 2" xfId="1679"/>
    <cellStyle name="差_卫生部门_代扣社保_2016年预算支出明细账_1" xfId="2282"/>
    <cellStyle name="差_文体广播部门" xfId="417"/>
    <cellStyle name="差_下半年禁毒办案经费分配2544.3万元" xfId="418"/>
    <cellStyle name="差_下半年禁吸戒毒经费1000万元" xfId="419"/>
    <cellStyle name="差_下半年禁吸戒毒经费1000万元 2" xfId="1983"/>
    <cellStyle name="差_下半年禁吸戒毒经费1000万元 3" xfId="970"/>
    <cellStyle name="差_下半年禁吸戒毒经费1000万元_2016年预算支出明细账" xfId="1283"/>
    <cellStyle name="差_下半年禁吸戒毒经费1000万元_2016年预算支出明细账 2" xfId="1680"/>
    <cellStyle name="差_下半年禁吸戒毒经费1000万元_2016年预算支出明细账_1" xfId="2283"/>
    <cellStyle name="差_下半年禁吸戒毒经费1000万元_代扣社保" xfId="420"/>
    <cellStyle name="差_下半年禁吸戒毒经费1000万元_代扣社保 2" xfId="971"/>
    <cellStyle name="差_下半年禁吸戒毒经费1000万元_代扣社保_2016年预算支出明细账" xfId="1284"/>
    <cellStyle name="差_下半年禁吸戒毒经费1000万元_代扣社保_2016年预算支出明细账 2" xfId="1681"/>
    <cellStyle name="差_下半年禁吸戒毒经费1000万元_代扣社保_2016年预算支出明细账_1" xfId="2284"/>
    <cellStyle name="差_县公司" xfId="421"/>
    <cellStyle name="差_县公司 2" xfId="1984"/>
    <cellStyle name="差_县公司 3" xfId="972"/>
    <cellStyle name="差_县公司_2016年预算支出明细账" xfId="1285"/>
    <cellStyle name="差_县公司_2016年预算支出明细账 2" xfId="1682"/>
    <cellStyle name="差_县公司_2016年预算支出明细账_1" xfId="2285"/>
    <cellStyle name="差_县公司_代扣社保" xfId="422"/>
    <cellStyle name="差_县公司_代扣社保 2" xfId="973"/>
    <cellStyle name="差_县公司_代扣社保_2016年预算支出明细账" xfId="1286"/>
    <cellStyle name="差_县公司_代扣社保_2016年预算支出明细账 2" xfId="1683"/>
    <cellStyle name="差_县公司_代扣社保_2016年预算支出明细账_1" xfId="2286"/>
    <cellStyle name="差_县级公安机关公用经费标准奖励测算方案（定稿）" xfId="423"/>
    <cellStyle name="差_县级公安机关公用经费标准奖励测算方案（定稿） 2" xfId="1985"/>
    <cellStyle name="差_县级公安机关公用经费标准奖励测算方案（定稿） 3" xfId="974"/>
    <cellStyle name="差_县级公安机关公用经费标准奖励测算方案（定稿）_2016年预算支出明细账" xfId="1287"/>
    <cellStyle name="差_县级公安机关公用经费标准奖励测算方案（定稿）_2016年预算支出明细账 2" xfId="1684"/>
    <cellStyle name="差_县级公安机关公用经费标准奖励测算方案（定稿）_2016年预算支出明细账_1" xfId="2287"/>
    <cellStyle name="差_县级公安机关公用经费标准奖励测算方案（定稿）_代扣社保" xfId="424"/>
    <cellStyle name="差_县级公安机关公用经费标准奖励测算方案（定稿）_代扣社保 2" xfId="975"/>
    <cellStyle name="差_县级公安机关公用经费标准奖励测算方案（定稿）_代扣社保_2016年预算支出明细账" xfId="1288"/>
    <cellStyle name="差_县级公安机关公用经费标准奖励测算方案（定稿）_代扣社保_2016年预算支出明细账 2" xfId="1685"/>
    <cellStyle name="差_县级公安机关公用经费标准奖励测算方案（定稿）_代扣社保_2016年预算支出明细账_1" xfId="2288"/>
    <cellStyle name="差_县级基础数据" xfId="425"/>
    <cellStyle name="差_学校津贴" xfId="248"/>
    <cellStyle name="差_业务工作量指标" xfId="426"/>
    <cellStyle name="差_业务工作量指标 2" xfId="1986"/>
    <cellStyle name="差_业务工作量指标 3" xfId="976"/>
    <cellStyle name="差_业务工作量指标_2016年预算支出明细账" xfId="1289"/>
    <cellStyle name="差_业务工作量指标_2016年预算支出明细账 2" xfId="1686"/>
    <cellStyle name="差_业务工作量指标_2016年预算支出明细账_1" xfId="2289"/>
    <cellStyle name="差_业务工作量指标_代扣社保" xfId="427"/>
    <cellStyle name="差_业务工作量指标_代扣社保 2" xfId="977"/>
    <cellStyle name="差_业务工作量指标_代扣社保_2016年预算支出明细账" xfId="1290"/>
    <cellStyle name="差_业务工作量指标_代扣社保_2016年预算支出明细账 2" xfId="1687"/>
    <cellStyle name="差_业务工作量指标_代扣社保_2016年预算支出明细账_1" xfId="2290"/>
    <cellStyle name="差_义务教育阶段教职工人数（教育厅提供最终）" xfId="428"/>
    <cellStyle name="差_义务教育阶段教职工人数（教育厅提供最终） 2" xfId="1987"/>
    <cellStyle name="差_义务教育阶段教职工人数（教育厅提供最终） 3" xfId="978"/>
    <cellStyle name="差_义务教育阶段教职工人数（教育厅提供最终）_2016年预算支出明细账" xfId="1291"/>
    <cellStyle name="差_义务教育阶段教职工人数（教育厅提供最终）_2016年预算支出明细账 2" xfId="1688"/>
    <cellStyle name="差_义务教育阶段教职工人数（教育厅提供最终）_2016年预算支出明细账_1" xfId="2291"/>
    <cellStyle name="差_义务教育阶段教职工人数（教育厅提供最终）_代扣社保" xfId="429"/>
    <cellStyle name="差_义务教育阶段教职工人数（教育厅提供最终）_代扣社保 2" xfId="979"/>
    <cellStyle name="差_义务教育阶段教职工人数（教育厅提供最终）_代扣社保_2016年预算支出明细账" xfId="1292"/>
    <cellStyle name="差_义务教育阶段教职工人数（教育厅提供最终）_代扣社保_2016年预算支出明细账 2" xfId="1689"/>
    <cellStyle name="差_义务教育阶段教职工人数（教育厅提供最终）_代扣社保_2016年预算支出明细账_1" xfId="2292"/>
    <cellStyle name="差_银行账户情况表_2010年12月" xfId="430"/>
    <cellStyle name="差_银行账户情况表_2010年12月 2" xfId="1988"/>
    <cellStyle name="差_银行账户情况表_2010年12月 3" xfId="980"/>
    <cellStyle name="差_银行账户情况表_2010年12月_2016年预算支出明细账" xfId="1293"/>
    <cellStyle name="差_银行账户情况表_2010年12月_2016年预算支出明细账 2" xfId="1690"/>
    <cellStyle name="差_银行账户情况表_2010年12月_2016年预算支出明细账_1" xfId="2293"/>
    <cellStyle name="差_银行账户情况表_2010年12月_代扣社保" xfId="431"/>
    <cellStyle name="差_银行账户情况表_2010年12月_代扣社保 2" xfId="981"/>
    <cellStyle name="差_银行账户情况表_2010年12月_代扣社保_2016年预算支出明细账" xfId="1294"/>
    <cellStyle name="差_银行账户情况表_2010年12月_代扣社保_2016年预算支出明细账 2" xfId="1691"/>
    <cellStyle name="差_银行账户情况表_2010年12月_代扣社保_2016年预算支出明细账_1" xfId="2294"/>
    <cellStyle name="差_预算--拨款201601- 汇总打印    " xfId="2558"/>
    <cellStyle name="差_预算--拨款201611- 汇总打印    " xfId="1500"/>
    <cellStyle name="差_预算--拨款201611- 汇总打印    _2016年预算支出明细账" xfId="2295"/>
    <cellStyle name="差_预算--拨款201612- 汇总打印    " xfId="1504"/>
    <cellStyle name="差_预算--拨款201612- 汇总打印    _2016年预算支出明细账" xfId="2296"/>
    <cellStyle name="差_预算--拨款201701- 汇总打印    " xfId="2559"/>
    <cellStyle name="差_原表 " xfId="432"/>
    <cellStyle name="差_原表 _2016年预算支出明细账" xfId="2297"/>
    <cellStyle name="差_原表 _代扣社保" xfId="433"/>
    <cellStyle name="差_原表 _代扣社保 2" xfId="1989"/>
    <cellStyle name="差_原表 _代扣社保_2016年预算支出明细账" xfId="2298"/>
    <cellStyle name="差_云南农村义务教育统计表" xfId="434"/>
    <cellStyle name="差_云南农村义务教育统计表 2" xfId="1990"/>
    <cellStyle name="差_云南农村义务教育统计表 3" xfId="982"/>
    <cellStyle name="差_云南农村义务教育统计表_2016年预算支出明细账" xfId="1295"/>
    <cellStyle name="差_云南农村义务教育统计表_2016年预算支出明细账 2" xfId="1692"/>
    <cellStyle name="差_云南农村义务教育统计表_2016年预算支出明细账_1" xfId="2299"/>
    <cellStyle name="差_云南农村义务教育统计表_代扣社保" xfId="435"/>
    <cellStyle name="差_云南农村义务教育统计表_代扣社保 2" xfId="983"/>
    <cellStyle name="差_云南农村义务教育统计表_代扣社保_2016年预算支出明细账" xfId="1296"/>
    <cellStyle name="差_云南农村义务教育统计表_代扣社保_2016年预算支出明细账 2" xfId="1693"/>
    <cellStyle name="差_云南农村义务教育统计表_代扣社保_2016年预算支出明细账_1" xfId="2300"/>
    <cellStyle name="差_云南省2008年中小学教师人数统计表" xfId="436"/>
    <cellStyle name="差_云南省2008年中小学教职工情况（教育厅提供20090101加工整理）" xfId="437"/>
    <cellStyle name="差_云南省2008年中小学教职工情况（教育厅提供20090101加工整理） 2" xfId="1991"/>
    <cellStyle name="差_云南省2008年中小学教职工情况（教育厅提供20090101加工整理） 3" xfId="984"/>
    <cellStyle name="差_云南省2008年中小学教职工情况（教育厅提供20090101加工整理）_2016年预算支出明细账" xfId="1297"/>
    <cellStyle name="差_云南省2008年中小学教职工情况（教育厅提供20090101加工整理）_2016年预算支出明细账 2" xfId="1694"/>
    <cellStyle name="差_云南省2008年中小学教职工情况（教育厅提供20090101加工整理）_2016年预算支出明细账_1" xfId="2301"/>
    <cellStyle name="差_云南省2008年中小学教职工情况（教育厅提供20090101加工整理）_代扣社保" xfId="438"/>
    <cellStyle name="差_云南省2008年中小学教职工情况（教育厅提供20090101加工整理）_代扣社保 2" xfId="985"/>
    <cellStyle name="差_云南省2008年中小学教职工情况（教育厅提供20090101加工整理）_代扣社保_2016年预算支出明细账" xfId="1298"/>
    <cellStyle name="差_云南省2008年中小学教职工情况（教育厅提供20090101加工整理）_代扣社保_2016年预算支出明细账 2" xfId="1695"/>
    <cellStyle name="差_云南省2008年中小学教职工情况（教育厅提供20090101加工整理）_代扣社保_2016年预算支出明细账_1" xfId="2302"/>
    <cellStyle name="差_云南省2008年转移支付测算——州市本级考核部分及政策性测算" xfId="439"/>
    <cellStyle name="差_云南省2008年转移支付测算——州市本级考核部分及政策性测算 2" xfId="1992"/>
    <cellStyle name="差_云南省2008年转移支付测算——州市本级考核部分及政策性测算 3" xfId="986"/>
    <cellStyle name="差_云南省2008年转移支付测算——州市本级考核部分及政策性测算_2016年预算支出明细账" xfId="1299"/>
    <cellStyle name="差_云南省2008年转移支付测算——州市本级考核部分及政策性测算_2016年预算支出明细账 2" xfId="1696"/>
    <cellStyle name="差_云南省2008年转移支付测算——州市本级考核部分及政策性测算_2016年预算支出明细账_1" xfId="2303"/>
    <cellStyle name="差_云南省2008年转移支付测算——州市本级考核部分及政策性测算_代扣社保" xfId="440"/>
    <cellStyle name="差_云南省2008年转移支付测算——州市本级考核部分及政策性测算_代扣社保 2" xfId="987"/>
    <cellStyle name="差_云南省2008年转移支付测算——州市本级考核部分及政策性测算_代扣社保_2016年预算支出明细账" xfId="1300"/>
    <cellStyle name="差_云南省2008年转移支付测算——州市本级考核部分及政策性测算_代扣社保_2016年预算支出明细账 2" xfId="1697"/>
    <cellStyle name="差_云南省2008年转移支付测算——州市本级考核部分及政策性测算_代扣社保_2016年预算支出明细账_1" xfId="2304"/>
    <cellStyle name="差_云南水利电力有限公司" xfId="441"/>
    <cellStyle name="差_云南水利电力有限公司 2" xfId="1993"/>
    <cellStyle name="差_云南水利电力有限公司 3" xfId="988"/>
    <cellStyle name="差_云南水利电力有限公司_2016年预算支出明细账" xfId="1301"/>
    <cellStyle name="差_云南水利电力有限公司_2016年预算支出明细账 2" xfId="1698"/>
    <cellStyle name="差_云南水利电力有限公司_2016年预算支出明细账_1" xfId="2305"/>
    <cellStyle name="差_云南水利电力有限公司_代扣社保" xfId="442"/>
    <cellStyle name="差_云南水利电力有限公司_代扣社保 2" xfId="989"/>
    <cellStyle name="差_云南水利电力有限公司_代扣社保_2016年预算支出明细账" xfId="1302"/>
    <cellStyle name="差_云南水利电力有限公司_代扣社保_2016年预算支出明细账 2" xfId="1699"/>
    <cellStyle name="差_云南水利电力有限公司_代扣社保_2016年预算支出明细账_1" xfId="2306"/>
    <cellStyle name="差_支出汇总表" xfId="13"/>
    <cellStyle name="差_支出汇总表 2" xfId="443"/>
    <cellStyle name="差_支出汇总表 2 2" xfId="1519"/>
    <cellStyle name="差_支出汇总表 2 3" xfId="809"/>
    <cellStyle name="差_支出汇总表_2016年预算支出明细账" xfId="1303"/>
    <cellStyle name="差_支出汇总表_2016年预算支出明细账 2" xfId="1700"/>
    <cellStyle name="差_支出汇总表_2016年预算支出明细账_1" xfId="2307"/>
    <cellStyle name="差_支出汇总表_代扣公积金" xfId="444"/>
    <cellStyle name="差_支出汇总表_代扣公积金 2" xfId="1994"/>
    <cellStyle name="差_支出汇总表_代扣公积金 3" xfId="990"/>
    <cellStyle name="差_支出汇总表_代扣公积金_2016年预算支出明细账" xfId="1304"/>
    <cellStyle name="差_支出汇总表_代扣公积金_2016年预算支出明细账 2" xfId="1701"/>
    <cellStyle name="差_支出汇总表_代扣公积金_2016年预算支出明细账_1" xfId="2308"/>
    <cellStyle name="差_指标四" xfId="445"/>
    <cellStyle name="差_指标四_2016年预算支出明细账" xfId="2309"/>
    <cellStyle name="差_指标五" xfId="446"/>
    <cellStyle name="差_专用经费及项目支出预算" xfId="14"/>
    <cellStyle name="差_专用经费及项目支出预算 2" xfId="447"/>
    <cellStyle name="差_专用经费及项目支出预算 2 2" xfId="1520"/>
    <cellStyle name="差_专用经费及项目支出预算 2 3" xfId="810"/>
    <cellStyle name="差_专用经费及项目支出预算_2016年预算支出明细账" xfId="1305"/>
    <cellStyle name="差_专用经费及项目支出预算_2016年预算支出明细账 2" xfId="1702"/>
    <cellStyle name="差_专用经费及项目支出预算_2016年预算支出明细账_1" xfId="2310"/>
    <cellStyle name="差_专用经费及项目支出预算_代扣公积金" xfId="448"/>
    <cellStyle name="差_专用经费及项目支出预算_代扣公积金 2" xfId="1995"/>
    <cellStyle name="差_专用经费及项目支出预算_代扣公积金 3" xfId="991"/>
    <cellStyle name="差_专用经费及项目支出预算_代扣公积金_2016年预算支出明细账" xfId="1306"/>
    <cellStyle name="差_专用经费及项目支出预算_代扣公积金_2016年预算支出明细账 2" xfId="1703"/>
    <cellStyle name="差_专用经费及项目支出预算_代扣公积金_2016年预算支出明细账_1" xfId="2311"/>
    <cellStyle name="差_专用经费及项目支出预算明细（定2）" xfId="15"/>
    <cellStyle name="差_专用经费及项目支出预算明细（定2） 2" xfId="745"/>
    <cellStyle name="差_专用经费及项目支出预算明细（定2） 2 2" xfId="1521"/>
    <cellStyle name="差_专用经费及项目支出预算明细（定2） 2 3" xfId="811"/>
    <cellStyle name="差_专用经费及项目支出预算明细（定2）_2016年预算支出明细账" xfId="1307"/>
    <cellStyle name="差_专用经费及项目支出预算明细（定2）_2016年预算支出明细账 2" xfId="1704"/>
    <cellStyle name="差_专用经费及项目支出预算明细（定2）_2016年预算支出明细账_1" xfId="2312"/>
    <cellStyle name="常规" xfId="0" builtinId="0"/>
    <cellStyle name="常规 10" xfId="16"/>
    <cellStyle name="常规 10 2" xfId="449"/>
    <cellStyle name="常规 10 2 2" xfId="1522"/>
    <cellStyle name="常规 10 2 3" xfId="812"/>
    <cellStyle name="常规 10 2_2016年预算支出明细账" xfId="1996"/>
    <cellStyle name="常规 10_2016年预算支出明细账" xfId="1308"/>
    <cellStyle name="常规 11" xfId="450"/>
    <cellStyle name="常规 11 2" xfId="1998"/>
    <cellStyle name="常规 11 3" xfId="1502"/>
    <cellStyle name="常规 11_2016年预算支出明细账" xfId="1997"/>
    <cellStyle name="常规 12" xfId="451"/>
    <cellStyle name="常规 12 2" xfId="1891"/>
    <cellStyle name="常规 12 3" xfId="2560"/>
    <cellStyle name="常规 13" xfId="53"/>
    <cellStyle name="常规 13 2" xfId="742"/>
    <cellStyle name="常规 13 3" xfId="1999"/>
    <cellStyle name="常规 14" xfId="51"/>
    <cellStyle name="常规 14 2" xfId="2000"/>
    <cellStyle name="常规 15" xfId="2511"/>
    <cellStyle name="常规 15 2" xfId="2561"/>
    <cellStyle name="常规 16" xfId="1151"/>
    <cellStyle name="常规 17" xfId="2521"/>
    <cellStyle name="常规 18" xfId="2525"/>
    <cellStyle name="常规 2" xfId="17"/>
    <cellStyle name="常规 2 10" xfId="453"/>
    <cellStyle name="常规 2 10 2" xfId="2001"/>
    <cellStyle name="常规 2 11" xfId="452"/>
    <cellStyle name="常规 2 11 2" xfId="2002"/>
    <cellStyle name="常规 2 12" xfId="772"/>
    <cellStyle name="常规 2 2" xfId="18"/>
    <cellStyle name="常规 2 2 2" xfId="455"/>
    <cellStyle name="常规 2 2 2 2" xfId="1524"/>
    <cellStyle name="常规 2 2 2 3" xfId="814"/>
    <cellStyle name="常规 2 2 2 4" xfId="2562"/>
    <cellStyle name="常规 2 2 2_2016年预算支出明细账" xfId="1549"/>
    <cellStyle name="常规 2 2 3" xfId="454"/>
    <cellStyle name="常规 2 2 3 2" xfId="2003"/>
    <cellStyle name="常规 2 2_2016年预算支出明细账" xfId="1309"/>
    <cellStyle name="常规 2 3" xfId="456"/>
    <cellStyle name="常规 2 3 2" xfId="1523"/>
    <cellStyle name="常规 2 3 3" xfId="813"/>
    <cellStyle name="常规 2 3 4" xfId="2563"/>
    <cellStyle name="常规 2 3_2016年预算支出明细账" xfId="1548"/>
    <cellStyle name="常规 2 4" xfId="457"/>
    <cellStyle name="常规 2 5" xfId="458"/>
    <cellStyle name="常规 2 5 2" xfId="992"/>
    <cellStyle name="常规 2 6" xfId="459"/>
    <cellStyle name="常规 2 6 2" xfId="993"/>
    <cellStyle name="常规 2 7" xfId="460"/>
    <cellStyle name="常规 2 7 2" xfId="994"/>
    <cellStyle name="常规 2 8" xfId="461"/>
    <cellStyle name="常规 2 8 2" xfId="995"/>
    <cellStyle name="常规 2 9" xfId="462"/>
    <cellStyle name="常规 2 9 2" xfId="2004"/>
    <cellStyle name="常规 2_02-2008决算报表格式" xfId="463"/>
    <cellStyle name="常规 3" xfId="19"/>
    <cellStyle name="常规 3 2" xfId="20"/>
    <cellStyle name="常规 3 2 2" xfId="465"/>
    <cellStyle name="常规 3 2 2 2" xfId="1526"/>
    <cellStyle name="常规 3 2 2 3" xfId="816"/>
    <cellStyle name="常规 3 2 2_2016年预算支出明细账" xfId="2005"/>
    <cellStyle name="常规 3 2_2016年预算支出明细账" xfId="1311"/>
    <cellStyle name="常规 3 3" xfId="464"/>
    <cellStyle name="常规 3 3 2" xfId="1525"/>
    <cellStyle name="常规 3 3 3" xfId="815"/>
    <cellStyle name="常规 3 4" xfId="773"/>
    <cellStyle name="常规 3 5" xfId="1141"/>
    <cellStyle name="常规 3 6" xfId="2520"/>
    <cellStyle name="常规 3 7" xfId="2564"/>
    <cellStyle name="常规 3_2016年预算支出明细账" xfId="1310"/>
    <cellStyle name="常规 4" xfId="21"/>
    <cellStyle name="常规 4 2" xfId="467"/>
    <cellStyle name="常规 4 2 2" xfId="1527"/>
    <cellStyle name="常规 4 2 3" xfId="817"/>
    <cellStyle name="常规 4 2_2016年预算支出明细账" xfId="1503"/>
    <cellStyle name="常规 4 3" xfId="466"/>
    <cellStyle name="常规 4_2016年预算支出明细账" xfId="1312"/>
    <cellStyle name="常规 5" xfId="468"/>
    <cellStyle name="常规 5 2" xfId="1505"/>
    <cellStyle name="常规 5 3" xfId="795"/>
    <cellStyle name="常规 5_2016年预算支出明细账" xfId="1547"/>
    <cellStyle name="常规 6" xfId="469"/>
    <cellStyle name="常规 6 2" xfId="835"/>
    <cellStyle name="常规 7" xfId="470"/>
    <cellStyle name="常规 7 2" xfId="996"/>
    <cellStyle name="常规 8" xfId="471"/>
    <cellStyle name="常规 8 2" xfId="997"/>
    <cellStyle name="常规 9" xfId="472"/>
    <cellStyle name="常规 9 2" xfId="2007"/>
    <cellStyle name="常规 9 3" xfId="1499"/>
    <cellStyle name="常规 9_2016年预算支出明细账" xfId="2006"/>
    <cellStyle name="常规_Sheet1" xfId="22"/>
    <cellStyle name="常规_Sheet2" xfId="23"/>
    <cellStyle name="常规_Sheet5" xfId="24"/>
    <cellStyle name="常规_Sheet6" xfId="25"/>
    <cellStyle name="常规_表五、部门预算支出安排表" xfId="49"/>
    <cellStyle name="常规_收支总表" xfId="26"/>
    <cellStyle name="常规_专用经费及项目支出预算" xfId="27"/>
    <cellStyle name="超链接" xfId="28" builtinId="8"/>
    <cellStyle name="超链接 2" xfId="473"/>
    <cellStyle name="超链接 3" xfId="774"/>
    <cellStyle name="分级显示行_1_13区汇总" xfId="474"/>
    <cellStyle name="分级显示列_1_Book1" xfId="475"/>
    <cellStyle name="归盒啦_95" xfId="476"/>
    <cellStyle name="好 2" xfId="478"/>
    <cellStyle name="好 3" xfId="775"/>
    <cellStyle name="好 4" xfId="2565"/>
    <cellStyle name="好_ 表二" xfId="479"/>
    <cellStyle name="好_ 表二 2" xfId="2008"/>
    <cellStyle name="好_ 表二 3" xfId="998"/>
    <cellStyle name="好_ 表二_2016年预算支出明细账" xfId="1314"/>
    <cellStyle name="好_ 表二_2016年预算支出明细账 2" xfId="1706"/>
    <cellStyle name="好_ 表二_2016年预算支出明细账_1" xfId="2314"/>
    <cellStyle name="好_ 表二_代扣社保" xfId="480"/>
    <cellStyle name="好_ 表二_代扣社保 2" xfId="999"/>
    <cellStyle name="好_ 表二_代扣社保_2016年预算支出明细账" xfId="1315"/>
    <cellStyle name="好_ 表二_代扣社保_2016年预算支出明细账 2" xfId="1707"/>
    <cellStyle name="好_ 表二_代扣社保_2016年预算支出明细账_1" xfId="2315"/>
    <cellStyle name="好_~4190974" xfId="481"/>
    <cellStyle name="好_~4190974 2" xfId="2009"/>
    <cellStyle name="好_~4190974 3" xfId="1000"/>
    <cellStyle name="好_~4190974_2016年预算支出明细账" xfId="1316"/>
    <cellStyle name="好_~4190974_2016年预算支出明细账 2" xfId="1708"/>
    <cellStyle name="好_~4190974_2016年预算支出明细账_1" xfId="2316"/>
    <cellStyle name="好_~4190974_代扣社保" xfId="482"/>
    <cellStyle name="好_~4190974_代扣社保 2" xfId="1001"/>
    <cellStyle name="好_~4190974_代扣社保_2016年预算支出明细账" xfId="1317"/>
    <cellStyle name="好_~4190974_代扣社保_2016年预算支出明细账 2" xfId="1709"/>
    <cellStyle name="好_~4190974_代扣社保_2016年预算支出明细账_1" xfId="2317"/>
    <cellStyle name="好_~5676413" xfId="483"/>
    <cellStyle name="好_~5676413 2" xfId="2010"/>
    <cellStyle name="好_~5676413 3" xfId="1002"/>
    <cellStyle name="好_~5676413_2016年预算支出明细账" xfId="1318"/>
    <cellStyle name="好_~5676413_2016年预算支出明细账 2" xfId="1710"/>
    <cellStyle name="好_~5676413_2016年预算支出明细账_1" xfId="2318"/>
    <cellStyle name="好_~5676413_代扣社保" xfId="484"/>
    <cellStyle name="好_~5676413_代扣社保 2" xfId="1003"/>
    <cellStyle name="好_~5676413_代扣社保_2016年预算支出明细账" xfId="1319"/>
    <cellStyle name="好_~5676413_代扣社保_2016年预算支出明细账 2" xfId="1711"/>
    <cellStyle name="好_~5676413_代扣社保_2016年预算支出明细账_1" xfId="2319"/>
    <cellStyle name="好_00省级(打印)" xfId="485"/>
    <cellStyle name="好_00省级(打印)_2016年预算支出明细账" xfId="1320"/>
    <cellStyle name="好_00省级(打印)_2016年预算支出明细账 2" xfId="1712"/>
    <cellStyle name="好_00省级(打印)_2016年预算支出明细账_1" xfId="2320"/>
    <cellStyle name="好_00省级(打印)_代扣社保" xfId="486"/>
    <cellStyle name="好_00省级(打印)_代扣社保 2" xfId="2011"/>
    <cellStyle name="好_00省级(打印)_代扣社保_2016年预算支出明细账" xfId="1321"/>
    <cellStyle name="好_00省级(打印)_代扣社保_2016年预算支出明细账 2" xfId="1713"/>
    <cellStyle name="好_00省级(打印)_代扣社保_2016年预算支出明细账_1" xfId="2321"/>
    <cellStyle name="好_00省级(定稿)" xfId="487"/>
    <cellStyle name="好_00省级(定稿)_2016年预算支出明细账" xfId="1322"/>
    <cellStyle name="好_00省级(定稿)_2016年预算支出明细账 2" xfId="1714"/>
    <cellStyle name="好_00省级(定稿)_2016年预算支出明细账_1" xfId="2322"/>
    <cellStyle name="好_00省级(定稿)_代扣社保" xfId="488"/>
    <cellStyle name="好_00省级(定稿)_代扣社保 2" xfId="2012"/>
    <cellStyle name="好_00省级(定稿)_代扣社保_2016年预算支出明细账" xfId="1323"/>
    <cellStyle name="好_00省级(定稿)_代扣社保_2016年预算支出明细账 2" xfId="1715"/>
    <cellStyle name="好_00省级(定稿)_代扣社保_2016年预算支出明细账_1" xfId="2323"/>
    <cellStyle name="好_03昭通" xfId="489"/>
    <cellStyle name="好_03昭通_2016年预算支出明细账" xfId="2324"/>
    <cellStyle name="好_0502通海县" xfId="490"/>
    <cellStyle name="好_0502通海县_2016年预算支出明细账" xfId="1324"/>
    <cellStyle name="好_0502通海县_2016年预算支出明细账 2" xfId="1716"/>
    <cellStyle name="好_0502通海县_2016年预算支出明细账_1" xfId="2325"/>
    <cellStyle name="好_0502通海县_代扣社保" xfId="491"/>
    <cellStyle name="好_0502通海县_代扣社保 2" xfId="2013"/>
    <cellStyle name="好_0502通海县_代扣社保_2016年预算支出明细账" xfId="1325"/>
    <cellStyle name="好_0502通海县_代扣社保_2016年预算支出明细账 2" xfId="1717"/>
    <cellStyle name="好_0502通海县_代扣社保_2016年预算支出明细账_1" xfId="2326"/>
    <cellStyle name="好_05玉溪" xfId="492"/>
    <cellStyle name="好_05玉溪_2016年预算支出明细账" xfId="1326"/>
    <cellStyle name="好_05玉溪_2016年预算支出明细账 2" xfId="1718"/>
    <cellStyle name="好_05玉溪_2016年预算支出明细账_1" xfId="2327"/>
    <cellStyle name="好_05玉溪_代扣社保" xfId="493"/>
    <cellStyle name="好_05玉溪_代扣社保 2" xfId="2014"/>
    <cellStyle name="好_05玉溪_代扣社保_2016年预算支出明细账" xfId="1327"/>
    <cellStyle name="好_05玉溪_代扣社保_2016年预算支出明细账 2" xfId="1719"/>
    <cellStyle name="好_05玉溪_代扣社保_2016年预算支出明细账_1" xfId="2328"/>
    <cellStyle name="好_0605石屏县" xfId="494"/>
    <cellStyle name="好_0605石屏县 2" xfId="2015"/>
    <cellStyle name="好_0605石屏县 3" xfId="1004"/>
    <cellStyle name="好_0605石屏县_2016年预算支出明细账" xfId="1328"/>
    <cellStyle name="好_0605石屏县_2016年预算支出明细账 2" xfId="1720"/>
    <cellStyle name="好_0605石屏县_2016年预算支出明细账_1" xfId="2329"/>
    <cellStyle name="好_0605石屏县_代扣社保" xfId="495"/>
    <cellStyle name="好_0605石屏县_代扣社保 2" xfId="1005"/>
    <cellStyle name="好_0605石屏县_代扣社保_2016年预算支出明细账" xfId="1329"/>
    <cellStyle name="好_0605石屏县_代扣社保_2016年预算支出明细账 2" xfId="1721"/>
    <cellStyle name="好_0605石屏县_代扣社保_2016年预算支出明细账_1" xfId="2330"/>
    <cellStyle name="好_1003牟定县" xfId="496"/>
    <cellStyle name="好_1003牟定县 2" xfId="2016"/>
    <cellStyle name="好_1003牟定县 3" xfId="1006"/>
    <cellStyle name="好_1003牟定县_2016年预算支出明细账" xfId="1330"/>
    <cellStyle name="好_1003牟定县_2016年预算支出明细账 2" xfId="1722"/>
    <cellStyle name="好_1003牟定县_2016年预算支出明细账_1" xfId="2331"/>
    <cellStyle name="好_1003牟定县_代扣社保" xfId="497"/>
    <cellStyle name="好_1003牟定县_代扣社保 2" xfId="1007"/>
    <cellStyle name="好_1003牟定县_代扣社保_2016年预算支出明细账" xfId="1331"/>
    <cellStyle name="好_1003牟定县_代扣社保_2016年预算支出明细账 2" xfId="1723"/>
    <cellStyle name="好_1003牟定县_代扣社保_2016年预算支出明细账_1" xfId="2332"/>
    <cellStyle name="好_10月工资汇总表" xfId="1008"/>
    <cellStyle name="好_10月工资汇总表_2016年预算支出明细账" xfId="1498"/>
    <cellStyle name="好_10月工资汇总表_2016年预算支出明细账 2" xfId="1890"/>
    <cellStyle name="好_10月工资汇总表_2016年预算支出明细账_1" xfId="2333"/>
    <cellStyle name="好_1110洱源县" xfId="498"/>
    <cellStyle name="好_1110洱源县 2" xfId="2017"/>
    <cellStyle name="好_1110洱源县 3" xfId="1009"/>
    <cellStyle name="好_1110洱源县_2016年预算支出明细账" xfId="1332"/>
    <cellStyle name="好_1110洱源县_2016年预算支出明细账 2" xfId="1724"/>
    <cellStyle name="好_1110洱源县_2016年预算支出明细账_1" xfId="2334"/>
    <cellStyle name="好_1110洱源县_代扣社保" xfId="499"/>
    <cellStyle name="好_1110洱源县_代扣社保 2" xfId="1010"/>
    <cellStyle name="好_1110洱源县_代扣社保_2016年预算支出明细账" xfId="1333"/>
    <cellStyle name="好_1110洱源县_代扣社保_2016年预算支出明细账 2" xfId="1725"/>
    <cellStyle name="好_1110洱源县_代扣社保_2016年预算支出明细账_1" xfId="2335"/>
    <cellStyle name="好_11大理" xfId="500"/>
    <cellStyle name="好_11大理 2" xfId="2018"/>
    <cellStyle name="好_11大理 3" xfId="1011"/>
    <cellStyle name="好_11大理_2016年预算支出明细账" xfId="1334"/>
    <cellStyle name="好_11大理_2016年预算支出明细账 2" xfId="1726"/>
    <cellStyle name="好_11大理_2016年预算支出明细账_1" xfId="2336"/>
    <cellStyle name="好_11大理_代扣社保" xfId="501"/>
    <cellStyle name="好_11大理_代扣社保 2" xfId="1012"/>
    <cellStyle name="好_11大理_代扣社保_2016年预算支出明细账" xfId="1335"/>
    <cellStyle name="好_11大理_代扣社保_2016年预算支出明细账 2" xfId="1727"/>
    <cellStyle name="好_11大理_代扣社保_2016年预算支出明细账_1" xfId="2337"/>
    <cellStyle name="好_11月工资汇总表" xfId="1546"/>
    <cellStyle name="好_11月工资汇总表_2016年预算支出明细账" xfId="2338"/>
    <cellStyle name="好_12月工资汇总表" xfId="2566"/>
    <cellStyle name="好_2、土地面积、人口、粮食产量基本情况" xfId="502"/>
    <cellStyle name="好_2、土地面积、人口、粮食产量基本情况 2" xfId="2019"/>
    <cellStyle name="好_2、土地面积、人口、粮食产量基本情况 3" xfId="1013"/>
    <cellStyle name="好_2、土地面积、人口、粮食产量基本情况_2016年预算支出明细账" xfId="1336"/>
    <cellStyle name="好_2、土地面积、人口、粮食产量基本情况_2016年预算支出明细账 2" xfId="1728"/>
    <cellStyle name="好_2、土地面积、人口、粮食产量基本情况_2016年预算支出明细账_1" xfId="2339"/>
    <cellStyle name="好_2、土地面积、人口、粮食产量基本情况_代扣社保" xfId="503"/>
    <cellStyle name="好_2、土地面积、人口、粮食产量基本情况_代扣社保 2" xfId="1014"/>
    <cellStyle name="好_2、土地面积、人口、粮食产量基本情况_代扣社保_2016年预算支出明细账" xfId="1337"/>
    <cellStyle name="好_2、土地面积、人口、粮食产量基本情况_代扣社保_2016年预算支出明细账 2" xfId="1729"/>
    <cellStyle name="好_2、土地面积、人口、粮食产量基本情况_代扣社保_2016年预算支出明细账_1" xfId="2340"/>
    <cellStyle name="好_2006年分析表" xfId="504"/>
    <cellStyle name="好_2006年基础数据" xfId="505"/>
    <cellStyle name="好_2006年基础数据_2016年预算支出明细账" xfId="2341"/>
    <cellStyle name="好_2006年全省财力计算表（中央、决算）" xfId="506"/>
    <cellStyle name="好_2006年全省财力计算表（中央、决算）_2016年预算支出明细账" xfId="2342"/>
    <cellStyle name="好_2006年水利统计指标统计表" xfId="507"/>
    <cellStyle name="好_2006年水利统计指标统计表 2" xfId="2020"/>
    <cellStyle name="好_2006年水利统计指标统计表 3" xfId="1015"/>
    <cellStyle name="好_2006年水利统计指标统计表_2016年预算支出明细账" xfId="1338"/>
    <cellStyle name="好_2006年水利统计指标统计表_2016年预算支出明细账 2" xfId="1730"/>
    <cellStyle name="好_2006年水利统计指标统计表_2016年预算支出明细账_1" xfId="2343"/>
    <cellStyle name="好_2006年水利统计指标统计表_代扣社保" xfId="508"/>
    <cellStyle name="好_2006年水利统计指标统计表_代扣社保 2" xfId="1016"/>
    <cellStyle name="好_2006年水利统计指标统计表_代扣社保_2016年预算支出明细账" xfId="1339"/>
    <cellStyle name="好_2006年水利统计指标统计表_代扣社保_2016年预算支出明细账 2" xfId="1731"/>
    <cellStyle name="好_2006年水利统计指标统计表_代扣社保_2016年预算支出明细账_1" xfId="2344"/>
    <cellStyle name="好_2006年在职人员情况" xfId="509"/>
    <cellStyle name="好_2006年在职人员情况 2" xfId="2021"/>
    <cellStyle name="好_2006年在职人员情况 3" xfId="1017"/>
    <cellStyle name="好_2006年在职人员情况_2016年预算支出明细账" xfId="1340"/>
    <cellStyle name="好_2006年在职人员情况_2016年预算支出明细账 2" xfId="1732"/>
    <cellStyle name="好_2006年在职人员情况_2016年预算支出明细账_1" xfId="2345"/>
    <cellStyle name="好_2006年在职人员情况_代扣社保" xfId="510"/>
    <cellStyle name="好_2006年在职人员情况_代扣社保 2" xfId="1018"/>
    <cellStyle name="好_2006年在职人员情况_代扣社保_2016年预算支出明细账" xfId="1341"/>
    <cellStyle name="好_2006年在职人员情况_代扣社保_2016年预算支出明细账 2" xfId="1733"/>
    <cellStyle name="好_2006年在职人员情况_代扣社保_2016年预算支出明细账_1" xfId="2346"/>
    <cellStyle name="好_2007年检察院案件数" xfId="511"/>
    <cellStyle name="好_2007年检察院案件数 2" xfId="2022"/>
    <cellStyle name="好_2007年检察院案件数 3" xfId="1019"/>
    <cellStyle name="好_2007年检察院案件数_2016年预算支出明细账" xfId="1342"/>
    <cellStyle name="好_2007年检察院案件数_2016年预算支出明细账 2" xfId="1734"/>
    <cellStyle name="好_2007年检察院案件数_2016年预算支出明细账_1" xfId="2347"/>
    <cellStyle name="好_2007年检察院案件数_代扣社保" xfId="512"/>
    <cellStyle name="好_2007年检察院案件数_代扣社保 2" xfId="1020"/>
    <cellStyle name="好_2007年检察院案件数_代扣社保_2016年预算支出明细账" xfId="1343"/>
    <cellStyle name="好_2007年检察院案件数_代扣社保_2016年预算支出明细账 2" xfId="1735"/>
    <cellStyle name="好_2007年检察院案件数_代扣社保_2016年预算支出明细账_1" xfId="2348"/>
    <cellStyle name="好_2007年可用财力" xfId="513"/>
    <cellStyle name="好_2007年人员分部门统计表" xfId="514"/>
    <cellStyle name="好_2007年人员分部门统计表 2" xfId="2023"/>
    <cellStyle name="好_2007年人员分部门统计表 3" xfId="1021"/>
    <cellStyle name="好_2007年人员分部门统计表_2016年预算支出明细账" xfId="1344"/>
    <cellStyle name="好_2007年人员分部门统计表_2016年预算支出明细账 2" xfId="1736"/>
    <cellStyle name="好_2007年人员分部门统计表_2016年预算支出明细账_1" xfId="2349"/>
    <cellStyle name="好_2007年人员分部门统计表_代扣社保" xfId="515"/>
    <cellStyle name="好_2007年人员分部门统计表_代扣社保 2" xfId="1022"/>
    <cellStyle name="好_2007年人员分部门统计表_代扣社保_2016年预算支出明细账" xfId="1345"/>
    <cellStyle name="好_2007年人员分部门统计表_代扣社保_2016年预算支出明细账 2" xfId="1737"/>
    <cellStyle name="好_2007年人员分部门统计表_代扣社保_2016年预算支出明细账_1" xfId="2350"/>
    <cellStyle name="好_2007年政法部门业务指标" xfId="516"/>
    <cellStyle name="好_2007年政法部门业务指标 2" xfId="2024"/>
    <cellStyle name="好_2007年政法部门业务指标 3" xfId="1023"/>
    <cellStyle name="好_2007年政法部门业务指标_2016年预算支出明细账" xfId="1346"/>
    <cellStyle name="好_2007年政法部门业务指标_2016年预算支出明细账 2" xfId="1738"/>
    <cellStyle name="好_2007年政法部门业务指标_2016年预算支出明细账_1" xfId="2351"/>
    <cellStyle name="好_2007年政法部门业务指标_代扣社保" xfId="517"/>
    <cellStyle name="好_2007年政法部门业务指标_代扣社保 2" xfId="1024"/>
    <cellStyle name="好_2007年政法部门业务指标_代扣社保_2016年预算支出明细账" xfId="1347"/>
    <cellStyle name="好_2007年政法部门业务指标_代扣社保_2016年预算支出明细账 2" xfId="1739"/>
    <cellStyle name="好_2007年政法部门业务指标_代扣社保_2016年预算支出明细账_1" xfId="2352"/>
    <cellStyle name="好_2008年县级公安保障标准落实奖励经费分配测算" xfId="518"/>
    <cellStyle name="好_2008云南省分县市中小学教职工统计表（教育厅提供）" xfId="519"/>
    <cellStyle name="好_2008云南省分县市中小学教职工统计表（教育厅提供） 2" xfId="2025"/>
    <cellStyle name="好_2008云南省分县市中小学教职工统计表（教育厅提供） 3" xfId="1025"/>
    <cellStyle name="好_2008云南省分县市中小学教职工统计表（教育厅提供）_2016年预算支出明细账" xfId="1348"/>
    <cellStyle name="好_2008云南省分县市中小学教职工统计表（教育厅提供）_2016年预算支出明细账 2" xfId="1740"/>
    <cellStyle name="好_2008云南省分县市中小学教职工统计表（教育厅提供）_2016年预算支出明细账_1" xfId="2353"/>
    <cellStyle name="好_2008云南省分县市中小学教职工统计表（教育厅提供）_代扣社保" xfId="520"/>
    <cellStyle name="好_2008云南省分县市中小学教职工统计表（教育厅提供）_代扣社保 2" xfId="1026"/>
    <cellStyle name="好_2008云南省分县市中小学教职工统计表（教育厅提供）_代扣社保_2016年预算支出明细账" xfId="1349"/>
    <cellStyle name="好_2008云南省分县市中小学教职工统计表（教育厅提供）_代扣社保_2016年预算支出明细账 2" xfId="1741"/>
    <cellStyle name="好_2008云南省分县市中小学教职工统计表（教育厅提供）_代扣社保_2016年预算支出明细账_1" xfId="2354"/>
    <cellStyle name="好_2009年一般性转移支付标准工资" xfId="521"/>
    <cellStyle name="好_2009年一般性转移支付标准工资 2" xfId="2026"/>
    <cellStyle name="好_2009年一般性转移支付标准工资 3" xfId="1027"/>
    <cellStyle name="好_2009年一般性转移支付标准工资_~4190974" xfId="522"/>
    <cellStyle name="好_2009年一般性转移支付标准工资_~4190974 2" xfId="2027"/>
    <cellStyle name="好_2009年一般性转移支付标准工资_~4190974 3" xfId="1028"/>
    <cellStyle name="好_2009年一般性转移支付标准工资_~4190974_2016年预算支出明细账" xfId="1351"/>
    <cellStyle name="好_2009年一般性转移支付标准工资_~4190974_2016年预算支出明细账 2" xfId="1743"/>
    <cellStyle name="好_2009年一般性转移支付标准工资_~4190974_2016年预算支出明细账_1" xfId="2356"/>
    <cellStyle name="好_2009年一般性转移支付标准工资_~4190974_代扣社保" xfId="523"/>
    <cellStyle name="好_2009年一般性转移支付标准工资_~4190974_代扣社保 2" xfId="1029"/>
    <cellStyle name="好_2009年一般性转移支付标准工资_~4190974_代扣社保_2016年预算支出明细账" xfId="1352"/>
    <cellStyle name="好_2009年一般性转移支付标准工资_~4190974_代扣社保_2016年预算支出明细账 2" xfId="1744"/>
    <cellStyle name="好_2009年一般性转移支付标准工资_~4190974_代扣社保_2016年预算支出明细账_1" xfId="2357"/>
    <cellStyle name="好_2009年一般性转移支付标准工资_~5676413" xfId="524"/>
    <cellStyle name="好_2009年一般性转移支付标准工资_~5676413 2" xfId="2028"/>
    <cellStyle name="好_2009年一般性转移支付标准工资_~5676413 3" xfId="1030"/>
    <cellStyle name="好_2009年一般性转移支付标准工资_~5676413_2016年预算支出明细账" xfId="1353"/>
    <cellStyle name="好_2009年一般性转移支付标准工资_~5676413_2016年预算支出明细账 2" xfId="1745"/>
    <cellStyle name="好_2009年一般性转移支付标准工资_~5676413_2016年预算支出明细账_1" xfId="2358"/>
    <cellStyle name="好_2009年一般性转移支付标准工资_~5676413_代扣社保" xfId="525"/>
    <cellStyle name="好_2009年一般性转移支付标准工资_~5676413_代扣社保 2" xfId="1031"/>
    <cellStyle name="好_2009年一般性转移支付标准工资_~5676413_代扣社保_2016年预算支出明细账" xfId="1354"/>
    <cellStyle name="好_2009年一般性转移支付标准工资_~5676413_代扣社保_2016年预算支出明细账 2" xfId="1746"/>
    <cellStyle name="好_2009年一般性转移支付标准工资_~5676413_代扣社保_2016年预算支出明细账_1" xfId="2359"/>
    <cellStyle name="好_2009年一般性转移支付标准工资_2016年预算支出明细账" xfId="1350"/>
    <cellStyle name="好_2009年一般性转移支付标准工资_2016年预算支出明细账 2" xfId="1742"/>
    <cellStyle name="好_2009年一般性转移支付标准工资_2016年预算支出明细账_1" xfId="2355"/>
    <cellStyle name="好_2009年一般性转移支付标准工资_不用软件计算9.1不考虑经费管理评价xl" xfId="526"/>
    <cellStyle name="好_2009年一般性转移支付标准工资_不用软件计算9.1不考虑经费管理评价xl 2" xfId="2029"/>
    <cellStyle name="好_2009年一般性转移支付标准工资_不用软件计算9.1不考虑经费管理评价xl 3" xfId="1032"/>
    <cellStyle name="好_2009年一般性转移支付标准工资_不用软件计算9.1不考虑经费管理评价xl_2016年预算支出明细账" xfId="1355"/>
    <cellStyle name="好_2009年一般性转移支付标准工资_不用软件计算9.1不考虑经费管理评价xl_2016年预算支出明细账 2" xfId="1747"/>
    <cellStyle name="好_2009年一般性转移支付标准工资_不用软件计算9.1不考虑经费管理评价xl_2016年预算支出明细账_1" xfId="2360"/>
    <cellStyle name="好_2009年一般性转移支付标准工资_不用软件计算9.1不考虑经费管理评价xl_代扣社保" xfId="527"/>
    <cellStyle name="好_2009年一般性转移支付标准工资_不用软件计算9.1不考虑经费管理评价xl_代扣社保 2" xfId="1033"/>
    <cellStyle name="好_2009年一般性转移支付标准工资_不用软件计算9.1不考虑经费管理评价xl_代扣社保_2016年预算支出明细账" xfId="1356"/>
    <cellStyle name="好_2009年一般性转移支付标准工资_不用软件计算9.1不考虑经费管理评价xl_代扣社保_2016年预算支出明细账 2" xfId="1748"/>
    <cellStyle name="好_2009年一般性转移支付标准工资_不用软件计算9.1不考虑经费管理评价xl_代扣社保_2016年预算支出明细账_1" xfId="2361"/>
    <cellStyle name="好_2009年一般性转移支付标准工资_代扣社保" xfId="528"/>
    <cellStyle name="好_2009年一般性转移支付标准工资_代扣社保 2" xfId="1034"/>
    <cellStyle name="好_2009年一般性转移支付标准工资_代扣社保_2016年预算支出明细账" xfId="1357"/>
    <cellStyle name="好_2009年一般性转移支付标准工资_代扣社保_2016年预算支出明细账 2" xfId="1749"/>
    <cellStyle name="好_2009年一般性转移支付标准工资_代扣社保_2016年预算支出明细账_1" xfId="2362"/>
    <cellStyle name="好_2009年一般性转移支付标准工资_地方配套按人均增幅控制8.30xl" xfId="529"/>
    <cellStyle name="好_2009年一般性转移支付标准工资_地方配套按人均增幅控制8.30xl 2" xfId="2030"/>
    <cellStyle name="好_2009年一般性转移支付标准工资_地方配套按人均增幅控制8.30xl 3" xfId="1035"/>
    <cellStyle name="好_2009年一般性转移支付标准工资_地方配套按人均增幅控制8.30xl_2016年预算支出明细账" xfId="1358"/>
    <cellStyle name="好_2009年一般性转移支付标准工资_地方配套按人均增幅控制8.30xl_2016年预算支出明细账 2" xfId="1750"/>
    <cellStyle name="好_2009年一般性转移支付标准工资_地方配套按人均增幅控制8.30xl_2016年预算支出明细账_1" xfId="2363"/>
    <cellStyle name="好_2009年一般性转移支付标准工资_地方配套按人均增幅控制8.30xl_代扣社保" xfId="530"/>
    <cellStyle name="好_2009年一般性转移支付标准工资_地方配套按人均增幅控制8.30xl_代扣社保 2" xfId="1036"/>
    <cellStyle name="好_2009年一般性转移支付标准工资_地方配套按人均增幅控制8.30xl_代扣社保_2016年预算支出明细账" xfId="1359"/>
    <cellStyle name="好_2009年一般性转移支付标准工资_地方配套按人均增幅控制8.30xl_代扣社保_2016年预算支出明细账 2" xfId="1751"/>
    <cellStyle name="好_2009年一般性转移支付标准工资_地方配套按人均增幅控制8.30xl_代扣社保_2016年预算支出明细账_1" xfId="2364"/>
    <cellStyle name="好_2009年一般性转移支付标准工资_地方配套按人均增幅控制8.30一般预算平均增幅、人均可用财力平均增幅两次控制、社会治安系数调整、案件数调整xl" xfId="531"/>
    <cellStyle name="好_2009年一般性转移支付标准工资_地方配套按人均增幅控制8.30一般预算平均增幅、人均可用财力平均增幅两次控制、社会治安系数调整、案件数调整xl 2" xfId="2031"/>
    <cellStyle name="好_2009年一般性转移支付标准工资_地方配套按人均增幅控制8.30一般预算平均增幅、人均可用财力平均增幅两次控制、社会治安系数调整、案件数调整xl 3" xfId="1037"/>
    <cellStyle name="好_2009年一般性转移支付标准工资_地方配套按人均增幅控制8.30一般预算平均增幅、人均可用财力平均增幅两次控制、社会治安系数调整、案件数调整xl_2016年预算支出明细账" xfId="1360"/>
    <cellStyle name="好_2009年一般性转移支付标准工资_地方配套按人均增幅控制8.30一般预算平均增幅、人均可用财力平均增幅两次控制、社会治安系数调整、案件数调整xl_2016年预算支出明细账 2" xfId="1752"/>
    <cellStyle name="好_2009年一般性转移支付标准工资_地方配套按人均增幅控制8.30一般预算平均增幅、人均可用财力平均增幅两次控制、社会治安系数调整、案件数调整xl_2016年预算支出明细账_1" xfId="2365"/>
    <cellStyle name="好_2009年一般性转移支付标准工资_地方配套按人均增幅控制8.30一般预算平均增幅、人均可用财力平均增幅两次控制、社会治安系数调整、案件数调整xl_代扣社保" xfId="532"/>
    <cellStyle name="好_2009年一般性转移支付标准工资_地方配套按人均增幅控制8.30一般预算平均增幅、人均可用财力平均增幅两次控制、社会治安系数调整、案件数调整xl_代扣社保 2" xfId="1038"/>
    <cellStyle name="好_2009年一般性转移支付标准工资_地方配套按人均增幅控制8.30一般预算平均增幅、人均可用财力平均增幅两次控制、社会治安系数调整、案件数调整xl_代扣社保_2016年预算支出明细账" xfId="1361"/>
    <cellStyle name="好_2009年一般性转移支付标准工资_地方配套按人均增幅控制8.30一般预算平均增幅、人均可用财力平均增幅两次控制、社会治安系数调整、案件数调整xl_代扣社保_2016年预算支出明细账 2" xfId="1753"/>
    <cellStyle name="好_2009年一般性转移支付标准工资_地方配套按人均增幅控制8.30一般预算平均增幅、人均可用财力平均增幅两次控制、社会治安系数调整、案件数调整xl_代扣社保_2016年预算支出明细账_1" xfId="2366"/>
    <cellStyle name="好_2009年一般性转移支付标准工资_地方配套按人均增幅控制8.31（调整结案率后）xl" xfId="533"/>
    <cellStyle name="好_2009年一般性转移支付标准工资_地方配套按人均增幅控制8.31（调整结案率后）xl 2" xfId="2032"/>
    <cellStyle name="好_2009年一般性转移支付标准工资_地方配套按人均增幅控制8.31（调整结案率后）xl 3" xfId="1039"/>
    <cellStyle name="好_2009年一般性转移支付标准工资_地方配套按人均增幅控制8.31（调整结案率后）xl_2016年预算支出明细账" xfId="1362"/>
    <cellStyle name="好_2009年一般性转移支付标准工资_地方配套按人均增幅控制8.31（调整结案率后）xl_2016年预算支出明细账 2" xfId="1754"/>
    <cellStyle name="好_2009年一般性转移支付标准工资_地方配套按人均增幅控制8.31（调整结案率后）xl_2016年预算支出明细账_1" xfId="2367"/>
    <cellStyle name="好_2009年一般性转移支付标准工资_地方配套按人均增幅控制8.31（调整结案率后）xl_代扣社保" xfId="534"/>
    <cellStyle name="好_2009年一般性转移支付标准工资_地方配套按人均增幅控制8.31（调整结案率后）xl_代扣社保 2" xfId="1040"/>
    <cellStyle name="好_2009年一般性转移支付标准工资_地方配套按人均增幅控制8.31（调整结案率后）xl_代扣社保_2016年预算支出明细账" xfId="1363"/>
    <cellStyle name="好_2009年一般性转移支付标准工资_地方配套按人均增幅控制8.31（调整结案率后）xl_代扣社保_2016年预算支出明细账 2" xfId="1755"/>
    <cellStyle name="好_2009年一般性转移支付标准工资_地方配套按人均增幅控制8.31（调整结案率后）xl_代扣社保_2016年预算支出明细账_1" xfId="2368"/>
    <cellStyle name="好_2009年一般性转移支付标准工资_奖励补助测算5.22测试" xfId="535"/>
    <cellStyle name="好_2009年一般性转移支付标准工资_奖励补助测算5.22测试 2" xfId="2033"/>
    <cellStyle name="好_2009年一般性转移支付标准工资_奖励补助测算5.22测试 3" xfId="1041"/>
    <cellStyle name="好_2009年一般性转移支付标准工资_奖励补助测算5.22测试_2016年预算支出明细账" xfId="1364"/>
    <cellStyle name="好_2009年一般性转移支付标准工资_奖励补助测算5.22测试_2016年预算支出明细账 2" xfId="1756"/>
    <cellStyle name="好_2009年一般性转移支付标准工资_奖励补助测算5.22测试_2016年预算支出明细账_1" xfId="2369"/>
    <cellStyle name="好_2009年一般性转移支付标准工资_奖励补助测算5.22测试_代扣社保" xfId="536"/>
    <cellStyle name="好_2009年一般性转移支付标准工资_奖励补助测算5.22测试_代扣社保 2" xfId="1042"/>
    <cellStyle name="好_2009年一般性转移支付标准工资_奖励补助测算5.22测试_代扣社保_2016年预算支出明细账" xfId="1365"/>
    <cellStyle name="好_2009年一般性转移支付标准工资_奖励补助测算5.22测试_代扣社保_2016年预算支出明细账 2" xfId="1757"/>
    <cellStyle name="好_2009年一般性转移支付标准工资_奖励补助测算5.22测试_代扣社保_2016年预算支出明细账_1" xfId="2370"/>
    <cellStyle name="好_2009年一般性转移支付标准工资_奖励补助测算5.23新" xfId="537"/>
    <cellStyle name="好_2009年一般性转移支付标准工资_奖励补助测算5.23新 2" xfId="2034"/>
    <cellStyle name="好_2009年一般性转移支付标准工资_奖励补助测算5.23新 3" xfId="1043"/>
    <cellStyle name="好_2009年一般性转移支付标准工资_奖励补助测算5.23新_2016年预算支出明细账" xfId="1366"/>
    <cellStyle name="好_2009年一般性转移支付标准工资_奖励补助测算5.23新_2016年预算支出明细账 2" xfId="1758"/>
    <cellStyle name="好_2009年一般性转移支付标准工资_奖励补助测算5.23新_2016年预算支出明细账_1" xfId="2371"/>
    <cellStyle name="好_2009年一般性转移支付标准工资_奖励补助测算5.23新_代扣社保" xfId="538"/>
    <cellStyle name="好_2009年一般性转移支付标准工资_奖励补助测算5.23新_代扣社保 2" xfId="1044"/>
    <cellStyle name="好_2009年一般性转移支付标准工资_奖励补助测算5.23新_代扣社保_2016年预算支出明细账" xfId="1367"/>
    <cellStyle name="好_2009年一般性转移支付标准工资_奖励补助测算5.23新_代扣社保_2016年预算支出明细账 2" xfId="1759"/>
    <cellStyle name="好_2009年一般性转移支付标准工资_奖励补助测算5.23新_代扣社保_2016年预算支出明细账_1" xfId="2372"/>
    <cellStyle name="好_2009年一般性转移支付标准工资_奖励补助测算5.24冯铸" xfId="539"/>
    <cellStyle name="好_2009年一般性转移支付标准工资_奖励补助测算5.24冯铸 2" xfId="2035"/>
    <cellStyle name="好_2009年一般性转移支付标准工资_奖励补助测算5.24冯铸 3" xfId="1045"/>
    <cellStyle name="好_2009年一般性转移支付标准工资_奖励补助测算5.24冯铸_2016年预算支出明细账" xfId="1368"/>
    <cellStyle name="好_2009年一般性转移支付标准工资_奖励补助测算5.24冯铸_2016年预算支出明细账 2" xfId="1760"/>
    <cellStyle name="好_2009年一般性转移支付标准工资_奖励补助测算5.24冯铸_2016年预算支出明细账_1" xfId="2373"/>
    <cellStyle name="好_2009年一般性转移支付标准工资_奖励补助测算5.24冯铸_代扣社保" xfId="540"/>
    <cellStyle name="好_2009年一般性转移支付标准工资_奖励补助测算5.24冯铸_代扣社保 2" xfId="1046"/>
    <cellStyle name="好_2009年一般性转移支付标准工资_奖励补助测算5.24冯铸_代扣社保_2016年预算支出明细账" xfId="1369"/>
    <cellStyle name="好_2009年一般性转移支付标准工资_奖励补助测算5.24冯铸_代扣社保_2016年预算支出明细账 2" xfId="1761"/>
    <cellStyle name="好_2009年一般性转移支付标准工资_奖励补助测算5.24冯铸_代扣社保_2016年预算支出明细账_1" xfId="2374"/>
    <cellStyle name="好_2009年一般性转移支付标准工资_奖励补助测算7.23" xfId="541"/>
    <cellStyle name="好_2009年一般性转移支付标准工资_奖励补助测算7.23 2" xfId="2036"/>
    <cellStyle name="好_2009年一般性转移支付标准工资_奖励补助测算7.23 3" xfId="1047"/>
    <cellStyle name="好_2009年一般性转移支付标准工资_奖励补助测算7.23_2016年预算支出明细账" xfId="1370"/>
    <cellStyle name="好_2009年一般性转移支付标准工资_奖励补助测算7.23_2016年预算支出明细账 2" xfId="1762"/>
    <cellStyle name="好_2009年一般性转移支付标准工资_奖励补助测算7.23_2016年预算支出明细账_1" xfId="2375"/>
    <cellStyle name="好_2009年一般性转移支付标准工资_奖励补助测算7.23_代扣社保" xfId="542"/>
    <cellStyle name="好_2009年一般性转移支付标准工资_奖励补助测算7.23_代扣社保 2" xfId="1048"/>
    <cellStyle name="好_2009年一般性转移支付标准工资_奖励补助测算7.23_代扣社保_2016年预算支出明细账" xfId="1371"/>
    <cellStyle name="好_2009年一般性转移支付标准工资_奖励补助测算7.23_代扣社保_2016年预算支出明细账 2" xfId="1763"/>
    <cellStyle name="好_2009年一般性转移支付标准工资_奖励补助测算7.23_代扣社保_2016年预算支出明细账_1" xfId="2376"/>
    <cellStyle name="好_2009年一般性转移支付标准工资_奖励补助测算7.25" xfId="543"/>
    <cellStyle name="好_2009年一般性转移支付标准工资_奖励补助测算7.25 (version 1) (version 1)" xfId="544"/>
    <cellStyle name="好_2009年一般性转移支付标准工资_奖励补助测算7.25 (version 1) (version 1) 2" xfId="2037"/>
    <cellStyle name="好_2009年一般性转移支付标准工资_奖励补助测算7.25 (version 1) (version 1) 3" xfId="1050"/>
    <cellStyle name="好_2009年一般性转移支付标准工资_奖励补助测算7.25 (version 1) (version 1)_2016年预算支出明细账" xfId="1373"/>
    <cellStyle name="好_2009年一般性转移支付标准工资_奖励补助测算7.25 (version 1) (version 1)_2016年预算支出明细账 2" xfId="1765"/>
    <cellStyle name="好_2009年一般性转移支付标准工资_奖励补助测算7.25 (version 1) (version 1)_2016年预算支出明细账_1" xfId="2378"/>
    <cellStyle name="好_2009年一般性转移支付标准工资_奖励补助测算7.25 (version 1) (version 1)_代扣社保" xfId="545"/>
    <cellStyle name="好_2009年一般性转移支付标准工资_奖励补助测算7.25 (version 1) (version 1)_代扣社保 2" xfId="1051"/>
    <cellStyle name="好_2009年一般性转移支付标准工资_奖励补助测算7.25 (version 1) (version 1)_代扣社保_2016年预算支出明细账" xfId="1374"/>
    <cellStyle name="好_2009年一般性转移支付标准工资_奖励补助测算7.25 (version 1) (version 1)_代扣社保_2016年预算支出明细账 2" xfId="1766"/>
    <cellStyle name="好_2009年一般性转移支付标准工资_奖励补助测算7.25 (version 1) (version 1)_代扣社保_2016年预算支出明细账_1" xfId="2379"/>
    <cellStyle name="好_2009年一般性转移支付标准工资_奖励补助测算7.25 2" xfId="2038"/>
    <cellStyle name="好_2009年一般性转移支付标准工资_奖励补助测算7.25 3" xfId="2039"/>
    <cellStyle name="好_2009年一般性转移支付标准工资_奖励补助测算7.25 4" xfId="2040"/>
    <cellStyle name="好_2009年一般性转移支付标准工资_奖励补助测算7.25 5" xfId="2041"/>
    <cellStyle name="好_2009年一般性转移支付标准工资_奖励补助测算7.25 6" xfId="1049"/>
    <cellStyle name="好_2009年一般性转移支付标准工资_奖励补助测算7.25 7" xfId="2515"/>
    <cellStyle name="好_2009年一般性转移支付标准工资_奖励补助测算7.25 8" xfId="2517"/>
    <cellStyle name="好_2009年一般性转移支付标准工资_奖励补助测算7.25 9" xfId="2567"/>
    <cellStyle name="好_2009年一般性转移支付标准工资_奖励补助测算7.25_2016年预算支出明细账" xfId="1372"/>
    <cellStyle name="好_2009年一般性转移支付标准工资_奖励补助测算7.25_2016年预算支出明细账 2" xfId="1764"/>
    <cellStyle name="好_2009年一般性转移支付标准工资_奖励补助测算7.25_2016年预算支出明细账_1" xfId="2377"/>
    <cellStyle name="好_2009年一般性转移支付标准工资_奖励补助测算7.25_代扣社保" xfId="546"/>
    <cellStyle name="好_2009年一般性转移支付标准工资_奖励补助测算7.25_代扣社保 2" xfId="1052"/>
    <cellStyle name="好_2009年一般性转移支付标准工资_奖励补助测算7.25_代扣社保_2016年预算支出明细账" xfId="1375"/>
    <cellStyle name="好_2009年一般性转移支付标准工资_奖励补助测算7.25_代扣社保_2016年预算支出明细账 2" xfId="1767"/>
    <cellStyle name="好_2009年一般性转移支付标准工资_奖励补助测算7.25_代扣社保_2016年预算支出明细账_1" xfId="2380"/>
    <cellStyle name="好_201601新工资（15年工资完整版）" xfId="547"/>
    <cellStyle name="好_201601新工资（15年工资完整版） 2" xfId="2042"/>
    <cellStyle name="好_201601新工资（15年工资完整版） 3" xfId="1053"/>
    <cellStyle name="好_201601新工资（15年工资完整版）_2016年预算支出明细账" xfId="1376"/>
    <cellStyle name="好_201601新工资（15年工资完整版）_2016年预算支出明细账 2" xfId="1768"/>
    <cellStyle name="好_201601新工资（15年工资完整版）_2016年预算支出明细账_1" xfId="2381"/>
    <cellStyle name="好_2016年1-6月伙食费" xfId="548"/>
    <cellStyle name="好_2016年1-6月伙食费 2" xfId="1054"/>
    <cellStyle name="好_2016年1-6月伙食费_2016年预算支出明细账" xfId="1377"/>
    <cellStyle name="好_2016年1-6月伙食费_2016年预算支出明细账 2" xfId="1769"/>
    <cellStyle name="好_2016年1-6月伙食费_2016年预算支出明细账_1" xfId="2382"/>
    <cellStyle name="好_2016年5月" xfId="549"/>
    <cellStyle name="好_2016年5月 2" xfId="2043"/>
    <cellStyle name="好_2016年5月 3" xfId="1055"/>
    <cellStyle name="好_2016年5月_2016年预算支出明细账" xfId="1378"/>
    <cellStyle name="好_2016年5月_2016年预算支出明细账 2" xfId="1770"/>
    <cellStyle name="好_2016年5月_2016年预算支出明细账_1" xfId="2383"/>
    <cellStyle name="好_2016年预算支出明细账" xfId="1313"/>
    <cellStyle name="好_2016年预算支出明细账 2" xfId="1705"/>
    <cellStyle name="好_2016年预算支出明细账_1" xfId="1893"/>
    <cellStyle name="好_2016年预算支出明细账_2" xfId="2313"/>
    <cellStyle name="好_2016失业保险" xfId="550"/>
    <cellStyle name="好_2016失业保险 2" xfId="2044"/>
    <cellStyle name="好_2016失业保险 3" xfId="1056"/>
    <cellStyle name="好_2016失业保险_2016年预算支出明细账" xfId="1379"/>
    <cellStyle name="好_2016失业保险_2016年预算支出明细账 2" xfId="1771"/>
    <cellStyle name="好_2016失业保险_2016年预算支出明细账_1" xfId="2384"/>
    <cellStyle name="好_2016失业保险_代扣社保" xfId="551"/>
    <cellStyle name="好_2016失业保险_代扣社保 2" xfId="1057"/>
    <cellStyle name="好_2016失业保险_代扣社保_2016年预算支出明细账" xfId="1380"/>
    <cellStyle name="好_2016失业保险_代扣社保_2016年预算支出明细账 2" xfId="1772"/>
    <cellStyle name="好_2016失业保险_代扣社保_2016年预算支出明细账_1" xfId="2385"/>
    <cellStyle name="好_2016退休津贴" xfId="552"/>
    <cellStyle name="好_2016退休津贴 2" xfId="2568"/>
    <cellStyle name="好_3季度住房公积金" xfId="1058"/>
    <cellStyle name="好_3季度住房公积金_2016年预算支出明细账" xfId="1381"/>
    <cellStyle name="好_3季度住房公积金_2016年预算支出明细账 2" xfId="1773"/>
    <cellStyle name="好_3季度住房公积金_2016年预算支出明细账_1" xfId="2386"/>
    <cellStyle name="好_3月工资" xfId="553"/>
    <cellStyle name="好_3月工资 (2017年人员预算支出测算)" xfId="741"/>
    <cellStyle name="好_3月工资 2" xfId="2045"/>
    <cellStyle name="好_3月工资 3" xfId="1059"/>
    <cellStyle name="好_3月工资 4" xfId="2516"/>
    <cellStyle name="好_3月工资 5" xfId="2522"/>
    <cellStyle name="好_3月工资 6" xfId="2569"/>
    <cellStyle name="好_3月工资_2016年预算支出明细账" xfId="1382"/>
    <cellStyle name="好_3月工资_2016年预算支出明细账 2" xfId="1774"/>
    <cellStyle name="好_3月工资_2016年预算支出明细账_1" xfId="2387"/>
    <cellStyle name="好_530623_2006年县级财政报表附表" xfId="554"/>
    <cellStyle name="好_530623_2006年县级财政报表附表_2016年预算支出明细账" xfId="1383"/>
    <cellStyle name="好_530623_2006年县级财政报表附表_2016年预算支出明细账 2" xfId="1775"/>
    <cellStyle name="好_530623_2006年县级财政报表附表_2016年预算支出明细账_1" xfId="2388"/>
    <cellStyle name="好_530623_2006年县级财政报表附表_代扣社保" xfId="555"/>
    <cellStyle name="好_530623_2006年县级财政报表附表_代扣社保 2" xfId="2046"/>
    <cellStyle name="好_530623_2006年县级财政报表附表_代扣社保_2016年预算支出明细账" xfId="1384"/>
    <cellStyle name="好_530623_2006年县级财政报表附表_代扣社保_2016年预算支出明细账 2" xfId="1776"/>
    <cellStyle name="好_530623_2006年县级财政报表附表_代扣社保_2016年预算支出明细账_1" xfId="2389"/>
    <cellStyle name="好_530629_2006年县级财政报表附表" xfId="556"/>
    <cellStyle name="好_530629_2006年县级财政报表附表_2016年预算支出明细账" xfId="2390"/>
    <cellStyle name="好_5334_2006年迪庆县级财政报表附表" xfId="557"/>
    <cellStyle name="好_5334_2006年迪庆县级财政报表附表_2016年预算支出明细账" xfId="1385"/>
    <cellStyle name="好_5334_2006年迪庆县级财政报表附表_2016年预算支出明细账 2" xfId="1777"/>
    <cellStyle name="好_5334_2006年迪庆县级财政报表附表_2016年预算支出明细账_1" xfId="2391"/>
    <cellStyle name="好_5334_2006年迪庆县级财政报表附表_代扣社保" xfId="558"/>
    <cellStyle name="好_5334_2006年迪庆县级财政报表附表_代扣社保 2" xfId="2047"/>
    <cellStyle name="好_5334_2006年迪庆县级财政报表附表_代扣社保_2016年预算支出明细账" xfId="1386"/>
    <cellStyle name="好_5334_2006年迪庆县级财政报表附表_代扣社保_2016年预算支出明细账 2" xfId="1778"/>
    <cellStyle name="好_5334_2006年迪庆县级财政报表附表_代扣社保_2016年预算支出明细账_1" xfId="2392"/>
    <cellStyle name="好_6月应发工资汇总表" xfId="1060"/>
    <cellStyle name="好_6月应发工资汇总表_2016年预算支出明细账" xfId="1387"/>
    <cellStyle name="好_6月应发工资汇总表_2016年预算支出明细账 2" xfId="1779"/>
    <cellStyle name="好_6月应发工资汇总表_2016年预算支出明细账_1" xfId="2393"/>
    <cellStyle name="好_7月工资汇总表" xfId="1061"/>
    <cellStyle name="好_7月工资汇总表_2016年预算支出明细账" xfId="1388"/>
    <cellStyle name="好_7月工资汇总表_2016年预算支出明细账 2" xfId="1780"/>
    <cellStyle name="好_7月工资汇总表_2016年预算支出明细账_1" xfId="2394"/>
    <cellStyle name="好_8月工资汇总表" xfId="1062"/>
    <cellStyle name="好_8月工资汇总表_2016年预算支出明细账" xfId="1389"/>
    <cellStyle name="好_8月工资汇总表_2016年预算支出明细账 2" xfId="1781"/>
    <cellStyle name="好_8月工资汇总表_2016年预算支出明细账_1" xfId="2395"/>
    <cellStyle name="好_Book1" xfId="559"/>
    <cellStyle name="好_Book1 2" xfId="2048"/>
    <cellStyle name="好_Book1 3" xfId="1063"/>
    <cellStyle name="好_Book1_1" xfId="560"/>
    <cellStyle name="好_Book1_1_2016年预算支出明细账" xfId="1391"/>
    <cellStyle name="好_Book1_1_2016年预算支出明细账 2" xfId="1783"/>
    <cellStyle name="好_Book1_1_2016年预算支出明细账_1" xfId="2397"/>
    <cellStyle name="好_Book1_1_代扣社保" xfId="561"/>
    <cellStyle name="好_Book1_1_代扣社保 2" xfId="2049"/>
    <cellStyle name="好_Book1_1_代扣社保_2016年预算支出明细账" xfId="1392"/>
    <cellStyle name="好_Book1_1_代扣社保_2016年预算支出明细账 2" xfId="1784"/>
    <cellStyle name="好_Book1_1_代扣社保_2016年预算支出明细账_1" xfId="2398"/>
    <cellStyle name="好_Book1_2" xfId="562"/>
    <cellStyle name="好_Book1_2_2016年预算支出明细账" xfId="2399"/>
    <cellStyle name="好_Book1_2016年预算支出明细账" xfId="1390"/>
    <cellStyle name="好_Book1_2016年预算支出明细账 2" xfId="1782"/>
    <cellStyle name="好_Book1_2016年预算支出明细账_1" xfId="2396"/>
    <cellStyle name="好_Book1_3" xfId="563"/>
    <cellStyle name="好_Book1_3_2016年预算支出明细账" xfId="1393"/>
    <cellStyle name="好_Book1_3_2016年预算支出明细账 2" xfId="1785"/>
    <cellStyle name="好_Book1_3_2016年预算支出明细账_1" xfId="2400"/>
    <cellStyle name="好_Book1_3_代扣社保" xfId="564"/>
    <cellStyle name="好_Book1_3_代扣社保 2" xfId="2050"/>
    <cellStyle name="好_Book1_3_代扣社保_2016年预算支出明细账" xfId="1394"/>
    <cellStyle name="好_Book1_3_代扣社保_2016年预算支出明细账 2" xfId="1786"/>
    <cellStyle name="好_Book1_3_代扣社保_2016年预算支出明细账_1" xfId="2401"/>
    <cellStyle name="好_Book1_代扣社保" xfId="565"/>
    <cellStyle name="好_Book1_代扣社保 2" xfId="1064"/>
    <cellStyle name="好_Book1_代扣社保_2016年预算支出明细账" xfId="1395"/>
    <cellStyle name="好_Book1_代扣社保_2016年预算支出明细账 2" xfId="1787"/>
    <cellStyle name="好_Book1_代扣社保_2016年预算支出明细账_1" xfId="2402"/>
    <cellStyle name="好_Book1_县公司" xfId="566"/>
    <cellStyle name="好_Book1_县公司_2016年预算支出明细账" xfId="2403"/>
    <cellStyle name="好_Book1_银行账户情况表_2010年12月" xfId="567"/>
    <cellStyle name="好_Book1_银行账户情况表_2010年12月_2016年预算支出明细账" xfId="2404"/>
    <cellStyle name="好_Book2" xfId="568"/>
    <cellStyle name="好_Book2_2016年预算支出明细账" xfId="2405"/>
    <cellStyle name="好_M01-2(州市补助收入)" xfId="569"/>
    <cellStyle name="好_M01-2(州市补助收入)_2016年预算支出明细账" xfId="1396"/>
    <cellStyle name="好_M01-2(州市补助收入)_2016年预算支出明细账 2" xfId="1788"/>
    <cellStyle name="好_M01-2(州市补助收入)_2016年预算支出明细账_1" xfId="2406"/>
    <cellStyle name="好_M01-2(州市补助收入)_代扣社保" xfId="570"/>
    <cellStyle name="好_M01-2(州市补助收入)_代扣社保 2" xfId="2051"/>
    <cellStyle name="好_M01-2(州市补助收入)_代扣社保_2016年预算支出明细账" xfId="1397"/>
    <cellStyle name="好_M01-2(州市补助收入)_代扣社保_2016年预算支出明细账 2" xfId="1789"/>
    <cellStyle name="好_M01-2(州市补助收入)_代扣社保_2016年预算支出明细账_1" xfId="2407"/>
    <cellStyle name="好_M03" xfId="571"/>
    <cellStyle name="好_M03_2016年预算支出明细账" xfId="2408"/>
    <cellStyle name="好_Sheet1" xfId="29"/>
    <cellStyle name="好_Sheet1 2" xfId="572"/>
    <cellStyle name="好_Sheet1 2 2" xfId="1528"/>
    <cellStyle name="好_Sheet1 2 3" xfId="818"/>
    <cellStyle name="好_Sheet1_1" xfId="2570"/>
    <cellStyle name="好_Sheet1_2016年预算支出明细账" xfId="1398"/>
    <cellStyle name="好_Sheet1_2016年预算支出明细账 2" xfId="1790"/>
    <cellStyle name="好_Sheet1_2016年预算支出明细账_1" xfId="2409"/>
    <cellStyle name="好_Sheet1_代扣公积金" xfId="573"/>
    <cellStyle name="好_Sheet1_代扣公积金 2" xfId="2052"/>
    <cellStyle name="好_Sheet1_代扣公积金 3" xfId="1065"/>
    <cellStyle name="好_Sheet1_代扣公积金_2016年预算支出明细账" xfId="1399"/>
    <cellStyle name="好_Sheet1_代扣公积金_2016年预算支出明细账 2" xfId="1791"/>
    <cellStyle name="好_Sheet1_代扣公积金_2016年预算支出明细账_1" xfId="2410"/>
    <cellStyle name="好_Sheet2" xfId="30"/>
    <cellStyle name="好_Sheet2 2" xfId="574"/>
    <cellStyle name="好_Sheet2 2 2" xfId="1529"/>
    <cellStyle name="好_Sheet2 2 3" xfId="819"/>
    <cellStyle name="好_Sheet2_2016年预算支出明细账" xfId="1400"/>
    <cellStyle name="好_Sheet2_2016年预算支出明细账 2" xfId="1792"/>
    <cellStyle name="好_Sheet2_2016年预算支出明细账_1" xfId="2411"/>
    <cellStyle name="好_Sheet2_代扣公积金" xfId="575"/>
    <cellStyle name="好_Sheet2_代扣公积金 2" xfId="2053"/>
    <cellStyle name="好_Sheet2_代扣公积金 3" xfId="1066"/>
    <cellStyle name="好_Sheet2_代扣公积金_2016年预算支出明细账" xfId="1401"/>
    <cellStyle name="好_Sheet2_代扣公积金_2016年预算支出明细账 2" xfId="1793"/>
    <cellStyle name="好_Sheet2_代扣公积金_2016年预算支出明细账_1" xfId="2412"/>
    <cellStyle name="好_Sheet3" xfId="31"/>
    <cellStyle name="好_Sheet3 2" xfId="576"/>
    <cellStyle name="好_Sheet3 2 2" xfId="1530"/>
    <cellStyle name="好_Sheet3 2 3" xfId="820"/>
    <cellStyle name="好_Sheet3_1" xfId="1403"/>
    <cellStyle name="好_Sheet3_1 2" xfId="1795"/>
    <cellStyle name="好_Sheet3_2016年预算支出明细账" xfId="1402"/>
    <cellStyle name="好_Sheet3_2016年预算支出明细账 2" xfId="1794"/>
    <cellStyle name="好_Sheet3_2016年预算支出明细账_1" xfId="2413"/>
    <cellStyle name="好_Sheet3_代扣公积金" xfId="577"/>
    <cellStyle name="好_Sheet3_代扣公积金 2" xfId="2054"/>
    <cellStyle name="好_Sheet3_代扣公积金 3" xfId="1067"/>
    <cellStyle name="好_Sheet3_代扣公积金_2016年预算支出明细账" xfId="1404"/>
    <cellStyle name="好_Sheet3_代扣公积金_2016年预算支出明细账 2" xfId="1796"/>
    <cellStyle name="好_Sheet3_代扣公积金_2016年预算支出明细账_1" xfId="2414"/>
    <cellStyle name="好_Sheet5" xfId="32"/>
    <cellStyle name="好_Sheet5 2" xfId="578"/>
    <cellStyle name="好_Sheet5 2 2" xfId="1531"/>
    <cellStyle name="好_Sheet5 2 3" xfId="821"/>
    <cellStyle name="好_Sheet5_2016年预算支出明细账" xfId="1405"/>
    <cellStyle name="好_Sheet5_2016年预算支出明细账 2" xfId="1797"/>
    <cellStyle name="好_Sheet5_2016年预算支出明细账_1" xfId="2415"/>
    <cellStyle name="好_Sheet5_代扣公积金" xfId="579"/>
    <cellStyle name="好_Sheet5_代扣公积金 2" xfId="2055"/>
    <cellStyle name="好_Sheet5_代扣公积金 3" xfId="1068"/>
    <cellStyle name="好_Sheet5_代扣公积金_2016年预算支出明细账" xfId="1406"/>
    <cellStyle name="好_Sheet5_代扣公积金_2016年预算支出明细账 2" xfId="1798"/>
    <cellStyle name="好_Sheet5_代扣公积金_2016年预算支出明细账_1" xfId="2416"/>
    <cellStyle name="好_Sheet6" xfId="33"/>
    <cellStyle name="好_Sheet6 2" xfId="580"/>
    <cellStyle name="好_Sheet6 2 2" xfId="1532"/>
    <cellStyle name="好_Sheet6 2 3" xfId="822"/>
    <cellStyle name="好_Sheet6_1" xfId="581"/>
    <cellStyle name="好_Sheet6_1 2" xfId="2056"/>
    <cellStyle name="好_Sheet6_1 3" xfId="1069"/>
    <cellStyle name="好_Sheet6_1_2016年预算支出明细账" xfId="1408"/>
    <cellStyle name="好_Sheet6_1_2016年预算支出明细账 2" xfId="1800"/>
    <cellStyle name="好_Sheet6_1_2016年预算支出明细账_1" xfId="2418"/>
    <cellStyle name="好_Sheet6_2016年预算支出明细账" xfId="1407"/>
    <cellStyle name="好_Sheet6_2016年预算支出明细账 2" xfId="1799"/>
    <cellStyle name="好_Sheet6_2016年预算支出明细账_1" xfId="2417"/>
    <cellStyle name="好_Sheet6_代扣公积金" xfId="582"/>
    <cellStyle name="好_Sheet6_代扣公积金 2" xfId="2057"/>
    <cellStyle name="好_Sheet6_代扣公积金 3" xfId="1070"/>
    <cellStyle name="好_Sheet6_代扣公积金_2016年预算支出明细账" xfId="1409"/>
    <cellStyle name="好_Sheet6_代扣公积金_2016年预算支出明细账 2" xfId="1801"/>
    <cellStyle name="好_Sheet6_代扣公积金_2016年预算支出明细账_1" xfId="2419"/>
    <cellStyle name="好_Sheet8" xfId="34"/>
    <cellStyle name="好_Sheet8 2" xfId="583"/>
    <cellStyle name="好_Sheet8 2 2" xfId="1533"/>
    <cellStyle name="好_Sheet8 2 3" xfId="823"/>
    <cellStyle name="好_Sheet8_2016年预算支出明细账" xfId="1410"/>
    <cellStyle name="好_Sheet8_2016年预算支出明细账 2" xfId="1802"/>
    <cellStyle name="好_Sheet8_2016年预算支出明细账_1" xfId="2420"/>
    <cellStyle name="好_Sheet8_代扣公积金" xfId="584"/>
    <cellStyle name="好_Sheet8_代扣公积金 2" xfId="2058"/>
    <cellStyle name="好_Sheet8_代扣公积金 3" xfId="1071"/>
    <cellStyle name="好_Sheet8_代扣公积金_2016年预算支出明细账" xfId="1411"/>
    <cellStyle name="好_Sheet8_代扣公积金_2016年预算支出明细账 2" xfId="1803"/>
    <cellStyle name="好_Sheet8_代扣公积金_2016年预算支出明细账_1" xfId="2421"/>
    <cellStyle name="好_Sheet9" xfId="35"/>
    <cellStyle name="好_Sheet9 2" xfId="585"/>
    <cellStyle name="好_Sheet9 2 2" xfId="1534"/>
    <cellStyle name="好_Sheet9 2 3" xfId="824"/>
    <cellStyle name="好_Sheet9_2016年预算支出明细账" xfId="1412"/>
    <cellStyle name="好_Sheet9_2016年预算支出明细账 2" xfId="1804"/>
    <cellStyle name="好_Sheet9_2016年预算支出明细账_1" xfId="2422"/>
    <cellStyle name="好_Sheet9_代扣公积金" xfId="586"/>
    <cellStyle name="好_Sheet9_代扣公积金 2" xfId="2059"/>
    <cellStyle name="好_Sheet9_代扣公积金 3" xfId="1072"/>
    <cellStyle name="好_Sheet9_代扣公积金_2016年预算支出明细账" xfId="1413"/>
    <cellStyle name="好_Sheet9_代扣公积金_2016年预算支出明细账 2" xfId="1805"/>
    <cellStyle name="好_Sheet9_代扣公积金_2016年预算支出明细账_1" xfId="2423"/>
    <cellStyle name="好_表五、部门预算支出安排表" xfId="50"/>
    <cellStyle name="好_拨1月工资 " xfId="2571"/>
    <cellStyle name="好_拨9月工资 " xfId="1073"/>
    <cellStyle name="好_拨9月工资 _2016年预算支出明细账" xfId="1414"/>
    <cellStyle name="好_拨9月工资 _2016年预算支出明细账 2" xfId="1806"/>
    <cellStyle name="好_拨9月工资 _2016年预算支出明细账_1" xfId="2424"/>
    <cellStyle name="好_不用软件计算9.1不考虑经费管理评价xl" xfId="587"/>
    <cellStyle name="好_不用软件计算9.1不考虑经费管理评价xl 2" xfId="2060"/>
    <cellStyle name="好_不用软件计算9.1不考虑经费管理评价xl 3" xfId="1074"/>
    <cellStyle name="好_不用软件计算9.1不考虑经费管理评价xl_2016年预算支出明细账" xfId="1415"/>
    <cellStyle name="好_不用软件计算9.1不考虑经费管理评价xl_2016年预算支出明细账 2" xfId="1807"/>
    <cellStyle name="好_不用软件计算9.1不考虑经费管理评价xl_2016年预算支出明细账_1" xfId="2425"/>
    <cellStyle name="好_不用软件计算9.1不考虑经费管理评价xl_代扣社保" xfId="588"/>
    <cellStyle name="好_不用软件计算9.1不考虑经费管理评价xl_代扣社保 2" xfId="1075"/>
    <cellStyle name="好_不用软件计算9.1不考虑经费管理评价xl_代扣社保_2016年预算支出明细账" xfId="1416"/>
    <cellStyle name="好_不用软件计算9.1不考虑经费管理评价xl_代扣社保_2016年预算支出明细账 2" xfId="1808"/>
    <cellStyle name="好_不用软件计算9.1不考虑经费管理评价xl_代扣社保_2016年预算支出明细账_1" xfId="2426"/>
    <cellStyle name="好_部门预算批复表" xfId="47"/>
    <cellStyle name="好_部门预算批复表 2" xfId="825"/>
    <cellStyle name="好_部门预算批复表 2 2" xfId="1535"/>
    <cellStyle name="好_部门预算批复表 3" xfId="776"/>
    <cellStyle name="好_财政" xfId="589"/>
    <cellStyle name="好_财政_1" xfId="590"/>
    <cellStyle name="好_财政_1_2016年预算支出明细账" xfId="1418"/>
    <cellStyle name="好_财政_1_2016年预算支出明细账 2" xfId="1810"/>
    <cellStyle name="好_财政_1_2016年预算支出明细账_1" xfId="2428"/>
    <cellStyle name="好_财政_1_代扣社保" xfId="591"/>
    <cellStyle name="好_财政_1_代扣社保 2" xfId="2061"/>
    <cellStyle name="好_财政_1_代扣社保_2016年预算支出明细账" xfId="1419"/>
    <cellStyle name="好_财政_1_代扣社保_2016年预算支出明细账 2" xfId="1811"/>
    <cellStyle name="好_财政_1_代扣社保_2016年预算支出明细账_1" xfId="2429"/>
    <cellStyle name="好_财政_2" xfId="592"/>
    <cellStyle name="好_财政_2 2" xfId="2062"/>
    <cellStyle name="好_财政_2 3" xfId="1076"/>
    <cellStyle name="好_财政_2_2016年预算支出明细账" xfId="1420"/>
    <cellStyle name="好_财政_2_2016年预算支出明细账 2" xfId="1812"/>
    <cellStyle name="好_财政_2_2016年预算支出明细账_1" xfId="2430"/>
    <cellStyle name="好_财政_2_代扣社保" xfId="593"/>
    <cellStyle name="好_财政_2_代扣社保 2" xfId="1077"/>
    <cellStyle name="好_财政_2_代扣社保_2016年预算支出明细账" xfId="1421"/>
    <cellStyle name="好_财政_2_代扣社保_2016年预算支出明细账 2" xfId="1813"/>
    <cellStyle name="好_财政_2_代扣社保_2016年预算支出明细账_1" xfId="2431"/>
    <cellStyle name="好_财政_2016年预算支出明细账" xfId="1417"/>
    <cellStyle name="好_财政_2016年预算支出明细账 2" xfId="1809"/>
    <cellStyle name="好_财政_2016年预算支出明细账_1" xfId="2427"/>
    <cellStyle name="好_财政_代扣社保" xfId="594"/>
    <cellStyle name="好_财政_代扣社保 2" xfId="2063"/>
    <cellStyle name="好_财政_代扣社保_2016年预算支出明细账" xfId="1422"/>
    <cellStyle name="好_财政_代扣社保_2016年预算支出明细账 2" xfId="1814"/>
    <cellStyle name="好_财政_代扣社保_2016年预算支出明细账_1" xfId="2432"/>
    <cellStyle name="好_财政供养人员" xfId="595"/>
    <cellStyle name="好_财政供养人员 2" xfId="2064"/>
    <cellStyle name="好_财政供养人员 3" xfId="1078"/>
    <cellStyle name="好_财政供养人员_2016年预算支出明细账" xfId="1423"/>
    <cellStyle name="好_财政供养人员_2016年预算支出明细账 2" xfId="1815"/>
    <cellStyle name="好_财政供养人员_2016年预算支出明细账_1" xfId="2433"/>
    <cellStyle name="好_财政供养人员_代扣社保" xfId="596"/>
    <cellStyle name="好_财政供养人员_代扣社保 2" xfId="1079"/>
    <cellStyle name="好_财政供养人员_代扣社保_2016年预算支出明细账" xfId="1424"/>
    <cellStyle name="好_财政供养人员_代扣社保_2016年预算支出明细账 2" xfId="1816"/>
    <cellStyle name="好_财政供养人员_代扣社保_2016年预算支出明细账_1" xfId="2434"/>
    <cellStyle name="好_财政支出对上级的依赖程度" xfId="597"/>
    <cellStyle name="好_城建部门" xfId="598"/>
    <cellStyle name="好_代扣公积金" xfId="599"/>
    <cellStyle name="好_代扣公积金_2016年预算支出明细账" xfId="1425"/>
    <cellStyle name="好_代扣公积金_2016年预算支出明细账 2" xfId="1817"/>
    <cellStyle name="好_代扣公积金_2016年预算支出明细账_1" xfId="2435"/>
    <cellStyle name="好_代扣社保" xfId="600"/>
    <cellStyle name="好_代扣社保 2" xfId="2065"/>
    <cellStyle name="好_代扣社保 3" xfId="1080"/>
    <cellStyle name="好_代扣社保_1" xfId="601"/>
    <cellStyle name="好_代扣社保_1 2" xfId="1081"/>
    <cellStyle name="好_代扣社保_1_2016年预算支出明细账" xfId="1427"/>
    <cellStyle name="好_代扣社保_1_2016年预算支出明细账 2" xfId="1819"/>
    <cellStyle name="好_代扣社保_1_2016年预算支出明细账_1" xfId="2437"/>
    <cellStyle name="好_代扣社保_2016年预算支出明细账" xfId="1426"/>
    <cellStyle name="好_代扣社保_2016年预算支出明细账 2" xfId="1818"/>
    <cellStyle name="好_代扣社保_2016年预算支出明细账_1" xfId="2436"/>
    <cellStyle name="好_单位信息 (拨款表)" xfId="2572"/>
    <cellStyle name="好_地方配套按人均增幅控制8.30xl" xfId="602"/>
    <cellStyle name="好_地方配套按人均增幅控制8.30xl 2" xfId="2066"/>
    <cellStyle name="好_地方配套按人均增幅控制8.30xl 3" xfId="1082"/>
    <cellStyle name="好_地方配套按人均增幅控制8.30xl_2016年预算支出明细账" xfId="1428"/>
    <cellStyle name="好_地方配套按人均增幅控制8.30xl_2016年预算支出明细账 2" xfId="1820"/>
    <cellStyle name="好_地方配套按人均增幅控制8.30xl_2016年预算支出明细账_1" xfId="2438"/>
    <cellStyle name="好_地方配套按人均增幅控制8.30xl_代扣社保" xfId="603"/>
    <cellStyle name="好_地方配套按人均增幅控制8.30xl_代扣社保 2" xfId="1083"/>
    <cellStyle name="好_地方配套按人均增幅控制8.30xl_代扣社保_2016年预算支出明细账" xfId="1429"/>
    <cellStyle name="好_地方配套按人均增幅控制8.30xl_代扣社保_2016年预算支出明细账 2" xfId="1821"/>
    <cellStyle name="好_地方配套按人均增幅控制8.30xl_代扣社保_2016年预算支出明细账_1" xfId="2439"/>
    <cellStyle name="好_地方配套按人均增幅控制8.30一般预算平均增幅、人均可用财力平均增幅两次控制、社会治安系数调整、案件数调整xl" xfId="604"/>
    <cellStyle name="好_地方配套按人均增幅控制8.30一般预算平均增幅、人均可用财力平均增幅两次控制、社会治安系数调整、案件数调整xl 2" xfId="2067"/>
    <cellStyle name="好_地方配套按人均增幅控制8.30一般预算平均增幅、人均可用财力平均增幅两次控制、社会治安系数调整、案件数调整xl 3" xfId="1084"/>
    <cellStyle name="好_地方配套按人均增幅控制8.30一般预算平均增幅、人均可用财力平均增幅两次控制、社会治安系数调整、案件数调整xl_2016年预算支出明细账" xfId="1430"/>
    <cellStyle name="好_地方配套按人均增幅控制8.30一般预算平均增幅、人均可用财力平均增幅两次控制、社会治安系数调整、案件数调整xl_2016年预算支出明细账 2" xfId="1822"/>
    <cellStyle name="好_地方配套按人均增幅控制8.30一般预算平均增幅、人均可用财力平均增幅两次控制、社会治安系数调整、案件数调整xl_2016年预算支出明细账_1" xfId="2440"/>
    <cellStyle name="好_地方配套按人均增幅控制8.30一般预算平均增幅、人均可用财力平均增幅两次控制、社会治安系数调整、案件数调整xl_代扣社保" xfId="605"/>
    <cellStyle name="好_地方配套按人均增幅控制8.30一般预算平均增幅、人均可用财力平均增幅两次控制、社会治安系数调整、案件数调整xl_代扣社保 2" xfId="1085"/>
    <cellStyle name="好_地方配套按人均增幅控制8.30一般预算平均增幅、人均可用财力平均增幅两次控制、社会治安系数调整、案件数调整xl_代扣社保_2016年预算支出明细账" xfId="1431"/>
    <cellStyle name="好_地方配套按人均增幅控制8.30一般预算平均增幅、人均可用财力平均增幅两次控制、社会治安系数调整、案件数调整xl_代扣社保_2016年预算支出明细账 2" xfId="1823"/>
    <cellStyle name="好_地方配套按人均增幅控制8.30一般预算平均增幅、人均可用财力平均增幅两次控制、社会治安系数调整、案件数调整xl_代扣社保_2016年预算支出明细账_1" xfId="2441"/>
    <cellStyle name="好_地方配套按人均增幅控制8.31（调整结案率后）xl" xfId="606"/>
    <cellStyle name="好_地方配套按人均增幅控制8.31（调整结案率后）xl 2" xfId="2068"/>
    <cellStyle name="好_地方配套按人均增幅控制8.31（调整结案率后）xl 3" xfId="1086"/>
    <cellStyle name="好_地方配套按人均增幅控制8.31（调整结案率后）xl_2016年预算支出明细账" xfId="1432"/>
    <cellStyle name="好_地方配套按人均增幅控制8.31（调整结案率后）xl_2016年预算支出明细账 2" xfId="1824"/>
    <cellStyle name="好_地方配套按人均增幅控制8.31（调整结案率后）xl_2016年预算支出明细账_1" xfId="2442"/>
    <cellStyle name="好_地方配套按人均增幅控制8.31（调整结案率后）xl_代扣社保" xfId="607"/>
    <cellStyle name="好_地方配套按人均增幅控制8.31（调整结案率后）xl_代扣社保 2" xfId="1087"/>
    <cellStyle name="好_地方配套按人均增幅控制8.31（调整结案率后）xl_代扣社保_2016年预算支出明细账" xfId="1433"/>
    <cellStyle name="好_地方配套按人均增幅控制8.31（调整结案率后）xl_代扣社保_2016年预算支出明细账 2" xfId="1825"/>
    <cellStyle name="好_地方配套按人均增幅控制8.31（调整结案率后）xl_代扣社保_2016年预算支出明细账_1" xfId="2443"/>
    <cellStyle name="好_第五部分(才淼、饶永宏）" xfId="608"/>
    <cellStyle name="好_第五部分(才淼、饶永宏）_2016年预算支出明细账" xfId="2444"/>
    <cellStyle name="好_第一部分：综合全" xfId="609"/>
    <cellStyle name="好_高中教师人数（教育厅1.6日提供）" xfId="610"/>
    <cellStyle name="好_高中教师人数（教育厅1.6日提供） 2" xfId="2069"/>
    <cellStyle name="好_高中教师人数（教育厅1.6日提供） 3" xfId="1088"/>
    <cellStyle name="好_高中教师人数（教育厅1.6日提供）_2016年预算支出明细账" xfId="1434"/>
    <cellStyle name="好_高中教师人数（教育厅1.6日提供）_2016年预算支出明细账 2" xfId="1826"/>
    <cellStyle name="好_高中教师人数（教育厅1.6日提供）_2016年预算支出明细账_1" xfId="2445"/>
    <cellStyle name="好_高中教师人数（教育厅1.6日提供）_代扣社保" xfId="611"/>
    <cellStyle name="好_高中教师人数（教育厅1.6日提供）_代扣社保 2" xfId="1089"/>
    <cellStyle name="好_高中教师人数（教育厅1.6日提供）_代扣社保_2016年预算支出明细账" xfId="1435"/>
    <cellStyle name="好_高中教师人数（教育厅1.6日提供）_代扣社保_2016年预算支出明细账 2" xfId="1827"/>
    <cellStyle name="好_高中教师人数（教育厅1.6日提供）_代扣社保_2016年预算支出明细账_1" xfId="2446"/>
    <cellStyle name="好_公用经费预算" xfId="36"/>
    <cellStyle name="好_公用经费预算 2" xfId="612"/>
    <cellStyle name="好_公用经费预算 2 2" xfId="1536"/>
    <cellStyle name="好_公用经费预算 2 3" xfId="826"/>
    <cellStyle name="好_公用经费预算_2016年预算支出明细账" xfId="1436"/>
    <cellStyle name="好_公用经费预算_2016年预算支出明细账 2" xfId="1828"/>
    <cellStyle name="好_公用经费预算_2016年预算支出明细账_1" xfId="2447"/>
    <cellStyle name="好_公用经费预算_代扣公积金" xfId="613"/>
    <cellStyle name="好_公用经费预算_代扣公积金 2" xfId="2070"/>
    <cellStyle name="好_公用经费预算_代扣公积金 3" xfId="1090"/>
    <cellStyle name="好_公用经费预算_代扣公积金_2016年预算支出明细账" xfId="1437"/>
    <cellStyle name="好_公用经费预算_代扣公积金_2016年预算支出明细账 2" xfId="1829"/>
    <cellStyle name="好_公用经费预算_代扣公积金_2016年预算支出明细账_1" xfId="2448"/>
    <cellStyle name="好_汇总" xfId="614"/>
    <cellStyle name="好_汇总 2" xfId="2071"/>
    <cellStyle name="好_汇总 3" xfId="1091"/>
    <cellStyle name="好_汇总_2016年预算支出明细账" xfId="1438"/>
    <cellStyle name="好_汇总_2016年预算支出明细账 2" xfId="1830"/>
    <cellStyle name="好_汇总_2016年预算支出明细账_1" xfId="2449"/>
    <cellStyle name="好_汇总_代扣社保" xfId="615"/>
    <cellStyle name="好_汇总_代扣社保 2" xfId="1092"/>
    <cellStyle name="好_汇总_代扣社保_2016年预算支出明细账" xfId="1439"/>
    <cellStyle name="好_汇总_代扣社保_2016年预算支出明细账 2" xfId="1831"/>
    <cellStyle name="好_汇总_代扣社保_2016年预算支出明细账_1" xfId="2450"/>
    <cellStyle name="好_汇总-县级财政报表附表" xfId="616"/>
    <cellStyle name="好_汇总-县级财政报表附表_2016年预算支出明细账" xfId="1440"/>
    <cellStyle name="好_汇总-县级财政报表附表_2016年预算支出明细账 2" xfId="1832"/>
    <cellStyle name="好_汇总-县级财政报表附表_2016年预算支出明细账_1" xfId="2451"/>
    <cellStyle name="好_汇总-县级财政报表附表_代扣社保" xfId="617"/>
    <cellStyle name="好_汇总-县级财政报表附表_代扣社保 2" xfId="2072"/>
    <cellStyle name="好_汇总-县级财政报表附表_代扣社保_2016年预算支出明细账" xfId="1441"/>
    <cellStyle name="好_汇总-县级财政报表附表_代扣社保_2016年预算支出明细账 2" xfId="1833"/>
    <cellStyle name="好_汇总-县级财政报表附表_代扣社保_2016年预算支出明细账_1" xfId="2452"/>
    <cellStyle name="好_基础数据分析" xfId="618"/>
    <cellStyle name="好_基础数据分析 2" xfId="2073"/>
    <cellStyle name="好_基础数据分析 3" xfId="1093"/>
    <cellStyle name="好_基础数据分析_2016年预算支出明细账" xfId="1442"/>
    <cellStyle name="好_基础数据分析_2016年预算支出明细账 2" xfId="1834"/>
    <cellStyle name="好_基础数据分析_2016年预算支出明细账_1" xfId="2453"/>
    <cellStyle name="好_基础数据分析_代扣社保" xfId="619"/>
    <cellStyle name="好_基础数据分析_代扣社保 2" xfId="1094"/>
    <cellStyle name="好_基础数据分析_代扣社保_2016年预算支出明细账" xfId="1443"/>
    <cellStyle name="好_基础数据分析_代扣社保_2016年预算支出明细账 2" xfId="1835"/>
    <cellStyle name="好_基础数据分析_代扣社保_2016年预算支出明细账_1" xfId="2454"/>
    <cellStyle name="好_检验表" xfId="620"/>
    <cellStyle name="好_检验表（调整后）" xfId="621"/>
    <cellStyle name="好_建行" xfId="622"/>
    <cellStyle name="好_建行 2" xfId="2074"/>
    <cellStyle name="好_建行 3" xfId="1096"/>
    <cellStyle name="好_建行_2016年预算支出明细账" xfId="1444"/>
    <cellStyle name="好_建行_2016年预算支出明细账 2" xfId="1836"/>
    <cellStyle name="好_建行_2016年预算支出明细账_1" xfId="2455"/>
    <cellStyle name="好_建行_代扣社保" xfId="623"/>
    <cellStyle name="好_建行_代扣社保 2" xfId="1097"/>
    <cellStyle name="好_建行_代扣社保_2016年预算支出明细账" xfId="1445"/>
    <cellStyle name="好_建行_代扣社保_2016年预算支出明细账 2" xfId="1837"/>
    <cellStyle name="好_建行_代扣社保_2016年预算支出明细账_1" xfId="2456"/>
    <cellStyle name="好_奖励补助测算5.22测试" xfId="624"/>
    <cellStyle name="好_奖励补助测算5.22测试 2" xfId="2075"/>
    <cellStyle name="好_奖励补助测算5.22测试 3" xfId="1098"/>
    <cellStyle name="好_奖励补助测算5.22测试_2016年预算支出明细账" xfId="1446"/>
    <cellStyle name="好_奖励补助测算5.22测试_2016年预算支出明细账 2" xfId="1838"/>
    <cellStyle name="好_奖励补助测算5.22测试_2016年预算支出明细账_1" xfId="2457"/>
    <cellStyle name="好_奖励补助测算5.22测试_代扣社保" xfId="625"/>
    <cellStyle name="好_奖励补助测算5.22测试_代扣社保 2" xfId="1099"/>
    <cellStyle name="好_奖励补助测算5.22测试_代扣社保_2016年预算支出明细账" xfId="1447"/>
    <cellStyle name="好_奖励补助测算5.22测试_代扣社保_2016年预算支出明细账 2" xfId="1839"/>
    <cellStyle name="好_奖励补助测算5.22测试_代扣社保_2016年预算支出明细账_1" xfId="2458"/>
    <cellStyle name="好_奖励补助测算5.23新" xfId="626"/>
    <cellStyle name="好_奖励补助测算5.23新 2" xfId="2076"/>
    <cellStyle name="好_奖励补助测算5.23新 3" xfId="1100"/>
    <cellStyle name="好_奖励补助测算5.23新_2016年预算支出明细账" xfId="1448"/>
    <cellStyle name="好_奖励补助测算5.23新_2016年预算支出明细账 2" xfId="1840"/>
    <cellStyle name="好_奖励补助测算5.23新_2016年预算支出明细账_1" xfId="2459"/>
    <cellStyle name="好_奖励补助测算5.23新_代扣社保" xfId="627"/>
    <cellStyle name="好_奖励补助测算5.23新_代扣社保 2" xfId="1101"/>
    <cellStyle name="好_奖励补助测算5.23新_代扣社保_2016年预算支出明细账" xfId="1449"/>
    <cellStyle name="好_奖励补助测算5.23新_代扣社保_2016年预算支出明细账 2" xfId="1841"/>
    <cellStyle name="好_奖励补助测算5.23新_代扣社保_2016年预算支出明细账_1" xfId="2460"/>
    <cellStyle name="好_奖励补助测算5.24冯铸" xfId="628"/>
    <cellStyle name="好_奖励补助测算5.24冯铸 2" xfId="2077"/>
    <cellStyle name="好_奖励补助测算5.24冯铸 3" xfId="1102"/>
    <cellStyle name="好_奖励补助测算5.24冯铸_2016年预算支出明细账" xfId="1450"/>
    <cellStyle name="好_奖励补助测算5.24冯铸_2016年预算支出明细账 2" xfId="1842"/>
    <cellStyle name="好_奖励补助测算5.24冯铸_2016年预算支出明细账_1" xfId="2461"/>
    <cellStyle name="好_奖励补助测算5.24冯铸_代扣社保" xfId="629"/>
    <cellStyle name="好_奖励补助测算5.24冯铸_代扣社保 2" xfId="1103"/>
    <cellStyle name="好_奖励补助测算5.24冯铸_代扣社保_2016年预算支出明细账" xfId="1451"/>
    <cellStyle name="好_奖励补助测算5.24冯铸_代扣社保_2016年预算支出明细账 2" xfId="1843"/>
    <cellStyle name="好_奖励补助测算5.24冯铸_代扣社保_2016年预算支出明细账_1" xfId="2462"/>
    <cellStyle name="好_奖励补助测算7.23" xfId="630"/>
    <cellStyle name="好_奖励补助测算7.23 2" xfId="2078"/>
    <cellStyle name="好_奖励补助测算7.23 3" xfId="1104"/>
    <cellStyle name="好_奖励补助测算7.23_2016年预算支出明细账" xfId="1452"/>
    <cellStyle name="好_奖励补助测算7.23_2016年预算支出明细账 2" xfId="1844"/>
    <cellStyle name="好_奖励补助测算7.23_2016年预算支出明细账_1" xfId="2463"/>
    <cellStyle name="好_奖励补助测算7.23_代扣社保" xfId="631"/>
    <cellStyle name="好_奖励补助测算7.23_代扣社保 2" xfId="1105"/>
    <cellStyle name="好_奖励补助测算7.23_代扣社保_2016年预算支出明细账" xfId="1453"/>
    <cellStyle name="好_奖励补助测算7.23_代扣社保_2016年预算支出明细账 2" xfId="1845"/>
    <cellStyle name="好_奖励补助测算7.23_代扣社保_2016年预算支出明细账_1" xfId="2464"/>
    <cellStyle name="好_奖励补助测算7.25" xfId="632"/>
    <cellStyle name="好_奖励补助测算7.25 (version 1) (version 1)" xfId="633"/>
    <cellStyle name="好_奖励补助测算7.25 (version 1) (version 1) 2" xfId="2079"/>
    <cellStyle name="好_奖励补助测算7.25 (version 1) (version 1) 3" xfId="1107"/>
    <cellStyle name="好_奖励补助测算7.25 (version 1) (version 1)_2016年预算支出明细账" xfId="1455"/>
    <cellStyle name="好_奖励补助测算7.25 (version 1) (version 1)_2016年预算支出明细账 2" xfId="1847"/>
    <cellStyle name="好_奖励补助测算7.25 (version 1) (version 1)_2016年预算支出明细账_1" xfId="2466"/>
    <cellStyle name="好_奖励补助测算7.25 (version 1) (version 1)_代扣社保" xfId="634"/>
    <cellStyle name="好_奖励补助测算7.25 (version 1) (version 1)_代扣社保 2" xfId="1108"/>
    <cellStyle name="好_奖励补助测算7.25 (version 1) (version 1)_代扣社保_2016年预算支出明细账" xfId="1456"/>
    <cellStyle name="好_奖励补助测算7.25 (version 1) (version 1)_代扣社保_2016年预算支出明细账 2" xfId="1848"/>
    <cellStyle name="好_奖励补助测算7.25 (version 1) (version 1)_代扣社保_2016年预算支出明细账_1" xfId="2467"/>
    <cellStyle name="好_奖励补助测算7.25 2" xfId="2080"/>
    <cellStyle name="好_奖励补助测算7.25 3" xfId="2081"/>
    <cellStyle name="好_奖励补助测算7.25 4" xfId="2082"/>
    <cellStyle name="好_奖励补助测算7.25 5" xfId="2083"/>
    <cellStyle name="好_奖励补助测算7.25 6" xfId="1106"/>
    <cellStyle name="好_奖励补助测算7.25 7" xfId="2519"/>
    <cellStyle name="好_奖励补助测算7.25 8" xfId="2523"/>
    <cellStyle name="好_奖励补助测算7.25 9" xfId="2573"/>
    <cellStyle name="好_奖励补助测算7.25_2016年预算支出明细账" xfId="1454"/>
    <cellStyle name="好_奖励补助测算7.25_2016年预算支出明细账 2" xfId="1846"/>
    <cellStyle name="好_奖励补助测算7.25_2016年预算支出明细账_1" xfId="2465"/>
    <cellStyle name="好_奖励补助测算7.25_代扣社保" xfId="635"/>
    <cellStyle name="好_奖励补助测算7.25_代扣社保 2" xfId="1109"/>
    <cellStyle name="好_奖励补助测算7.25_代扣社保_2016年预算支出明细账" xfId="1457"/>
    <cellStyle name="好_奖励补助测算7.25_代扣社保_2016年预算支出明细账 2" xfId="1849"/>
    <cellStyle name="好_奖励补助测算7.25_代扣社保_2016年预算支出明细账_1" xfId="2468"/>
    <cellStyle name="好_教师绩效工资测算表（离退休按各地上报数测算）2009年1月1日" xfId="636"/>
    <cellStyle name="好_教育厅提供义务教育及高中教师人数（2009年1月6日）" xfId="637"/>
    <cellStyle name="好_教育厅提供义务教育及高中教师人数（2009年1月6日） 2" xfId="2084"/>
    <cellStyle name="好_教育厅提供义务教育及高中教师人数（2009年1月6日） 3" xfId="1110"/>
    <cellStyle name="好_教育厅提供义务教育及高中教师人数（2009年1月6日）_2016年预算支出明细账" xfId="1458"/>
    <cellStyle name="好_教育厅提供义务教育及高中教师人数（2009年1月6日）_2016年预算支出明细账 2" xfId="1850"/>
    <cellStyle name="好_教育厅提供义务教育及高中教师人数（2009年1月6日）_2016年预算支出明细账_1" xfId="2469"/>
    <cellStyle name="好_教育厅提供义务教育及高中教师人数（2009年1月6日）_代扣社保" xfId="638"/>
    <cellStyle name="好_教育厅提供义务教育及高中教师人数（2009年1月6日）_代扣社保 2" xfId="1111"/>
    <cellStyle name="好_教育厅提供义务教育及高中教师人数（2009年1月6日）_代扣社保_2016年预算支出明细账" xfId="1459"/>
    <cellStyle name="好_教育厅提供义务教育及高中教师人数（2009年1月6日）_代扣社保_2016年预算支出明细账 2" xfId="1851"/>
    <cellStyle name="好_教育厅提供义务教育及高中教师人数（2009年1月6日）_代扣社保_2016年预算支出明细账_1" xfId="2470"/>
    <cellStyle name="好_扣工会" xfId="639"/>
    <cellStyle name="好_扣工会 2" xfId="1112"/>
    <cellStyle name="好_扣工会_2016年预算支出明细账" xfId="1460"/>
    <cellStyle name="好_扣工会_2016年预算支出明细账 2" xfId="1852"/>
    <cellStyle name="好_扣工会_2016年预算支出明细账_1" xfId="2471"/>
    <cellStyle name="好_历年教师人数" xfId="640"/>
    <cellStyle name="好_丽江汇总" xfId="641"/>
    <cellStyle name="好_临工工资" xfId="1461"/>
    <cellStyle name="好_临工工资 2" xfId="1853"/>
    <cellStyle name="好_人员支出预算" xfId="37"/>
    <cellStyle name="好_人员支出预算 2" xfId="642"/>
    <cellStyle name="好_人员支出预算 2 2" xfId="1537"/>
    <cellStyle name="好_人员支出预算 2 3" xfId="827"/>
    <cellStyle name="好_人员支出预算_2016年预算支出明细账" xfId="1462"/>
    <cellStyle name="好_人员支出预算_2016年预算支出明细账 2" xfId="1854"/>
    <cellStyle name="好_人员支出预算_2016年预算支出明细账_1" xfId="2472"/>
    <cellStyle name="好_人员支出预算_代扣公积金" xfId="643"/>
    <cellStyle name="好_人员支出预算_代扣公积金 2" xfId="2085"/>
    <cellStyle name="好_人员支出预算_代扣公积金 3" xfId="1113"/>
    <cellStyle name="好_人员支出预算_代扣公积金_2016年预算支出明细账" xfId="1463"/>
    <cellStyle name="好_人员支出预算_代扣公积金_2016年预算支出明细账 2" xfId="1855"/>
    <cellStyle name="好_人员支出预算_代扣公积金_2016年预算支出明细账_1" xfId="2473"/>
    <cellStyle name="好_三季度－表二" xfId="644"/>
    <cellStyle name="好_三季度－表二 2" xfId="2086"/>
    <cellStyle name="好_三季度－表二 3" xfId="1114"/>
    <cellStyle name="好_三季度－表二_2016年预算支出明细账" xfId="1464"/>
    <cellStyle name="好_三季度－表二_2016年预算支出明细账 2" xfId="1856"/>
    <cellStyle name="好_三季度－表二_2016年预算支出明细账_1" xfId="2474"/>
    <cellStyle name="好_三季度－表二_代扣社保" xfId="645"/>
    <cellStyle name="好_三季度－表二_代扣社保 2" xfId="1115"/>
    <cellStyle name="好_三季度－表二_代扣社保_2016年预算支出明细账" xfId="1465"/>
    <cellStyle name="好_三季度－表二_代扣社保_2016年预算支出明细账 2" xfId="1857"/>
    <cellStyle name="好_三季度－表二_代扣社保_2016年预算支出明细账_1" xfId="2475"/>
    <cellStyle name="好_收入支出汇总表 (2)" xfId="38"/>
    <cellStyle name="好_收入支出汇总表 (2) 2" xfId="646"/>
    <cellStyle name="好_收入支出汇总表 (2) 2 2" xfId="1538"/>
    <cellStyle name="好_收入支出汇总表 (2) 2 3" xfId="828"/>
    <cellStyle name="好_收入支出汇总表 (2)_2016年预算支出明细账" xfId="1466"/>
    <cellStyle name="好_收入支出汇总表 (2)_2016年预算支出明细账 2" xfId="1858"/>
    <cellStyle name="好_收入支出汇总表 (2)_2016年预算支出明细账_1" xfId="2476"/>
    <cellStyle name="好_收入支出汇总表 (2)_代扣公积金" xfId="647"/>
    <cellStyle name="好_收入支出汇总表 (2)_代扣公积金 2" xfId="2087"/>
    <cellStyle name="好_收入支出汇总表 (2)_代扣公积金 3" xfId="1116"/>
    <cellStyle name="好_收入支出汇总表 (2)_代扣公积金_2016年预算支出明细账" xfId="1467"/>
    <cellStyle name="好_收入支出汇总表 (2)_代扣公积金_2016年预算支出明细账 2" xfId="1859"/>
    <cellStyle name="好_收入支出汇总表 (2)_代扣公积金_2016年预算支出明细账_1" xfId="2477"/>
    <cellStyle name="好_收支总表" xfId="39"/>
    <cellStyle name="好_收支总表 2" xfId="746"/>
    <cellStyle name="好_收支总表 2 2" xfId="1539"/>
    <cellStyle name="好_收支总表 2 3" xfId="829"/>
    <cellStyle name="好_收支总表_2016年预算支出明细账" xfId="1468"/>
    <cellStyle name="好_收支总表_2016年预算支出明细账 2" xfId="1860"/>
    <cellStyle name="好_收支总表_2016年预算支出明细账_1" xfId="2478"/>
    <cellStyle name="好_卫生部门" xfId="648"/>
    <cellStyle name="好_卫生部门 2" xfId="2088"/>
    <cellStyle name="好_卫生部门 3" xfId="1117"/>
    <cellStyle name="好_卫生部门_2016年预算支出明细账" xfId="1469"/>
    <cellStyle name="好_卫生部门_2016年预算支出明细账 2" xfId="1861"/>
    <cellStyle name="好_卫生部门_2016年预算支出明细账_1" xfId="2479"/>
    <cellStyle name="好_卫生部门_代扣社保" xfId="649"/>
    <cellStyle name="好_卫生部门_代扣社保 2" xfId="1118"/>
    <cellStyle name="好_卫生部门_代扣社保_2016年预算支出明细账" xfId="1470"/>
    <cellStyle name="好_卫生部门_代扣社保_2016年预算支出明细账 2" xfId="1862"/>
    <cellStyle name="好_卫生部门_代扣社保_2016年预算支出明细账_1" xfId="2480"/>
    <cellStyle name="好_文体广播部门" xfId="650"/>
    <cellStyle name="好_下半年禁毒办案经费分配2544.3万元" xfId="651"/>
    <cellStyle name="好_下半年禁吸戒毒经费1000万元" xfId="652"/>
    <cellStyle name="好_下半年禁吸戒毒经费1000万元 2" xfId="2089"/>
    <cellStyle name="好_下半年禁吸戒毒经费1000万元 3" xfId="1119"/>
    <cellStyle name="好_下半年禁吸戒毒经费1000万元_2016年预算支出明细账" xfId="1471"/>
    <cellStyle name="好_下半年禁吸戒毒经费1000万元_2016年预算支出明细账 2" xfId="1863"/>
    <cellStyle name="好_下半年禁吸戒毒经费1000万元_2016年预算支出明细账_1" xfId="2481"/>
    <cellStyle name="好_下半年禁吸戒毒经费1000万元_代扣社保" xfId="653"/>
    <cellStyle name="好_下半年禁吸戒毒经费1000万元_代扣社保 2" xfId="1120"/>
    <cellStyle name="好_下半年禁吸戒毒经费1000万元_代扣社保_2016年预算支出明细账" xfId="1472"/>
    <cellStyle name="好_下半年禁吸戒毒经费1000万元_代扣社保_2016年预算支出明细账 2" xfId="1864"/>
    <cellStyle name="好_下半年禁吸戒毒经费1000万元_代扣社保_2016年预算支出明细账_1" xfId="2482"/>
    <cellStyle name="好_县公司" xfId="654"/>
    <cellStyle name="好_县公司 2" xfId="2090"/>
    <cellStyle name="好_县公司 3" xfId="1121"/>
    <cellStyle name="好_县公司_2016年预算支出明细账" xfId="1473"/>
    <cellStyle name="好_县公司_2016年预算支出明细账 2" xfId="1865"/>
    <cellStyle name="好_县公司_2016年预算支出明细账_1" xfId="2483"/>
    <cellStyle name="好_县公司_代扣社保" xfId="655"/>
    <cellStyle name="好_县公司_代扣社保 2" xfId="1122"/>
    <cellStyle name="好_县公司_代扣社保_2016年预算支出明细账" xfId="1474"/>
    <cellStyle name="好_县公司_代扣社保_2016年预算支出明细账 2" xfId="1866"/>
    <cellStyle name="好_县公司_代扣社保_2016年预算支出明细账_1" xfId="2484"/>
    <cellStyle name="好_县级公安机关公用经费标准奖励测算方案（定稿）" xfId="656"/>
    <cellStyle name="好_县级公安机关公用经费标准奖励测算方案（定稿） 2" xfId="2091"/>
    <cellStyle name="好_县级公安机关公用经费标准奖励测算方案（定稿） 3" xfId="1123"/>
    <cellStyle name="好_县级公安机关公用经费标准奖励测算方案（定稿）_2016年预算支出明细账" xfId="1475"/>
    <cellStyle name="好_县级公安机关公用经费标准奖励测算方案（定稿）_2016年预算支出明细账 2" xfId="1867"/>
    <cellStyle name="好_县级公安机关公用经费标准奖励测算方案（定稿）_2016年预算支出明细账_1" xfId="2485"/>
    <cellStyle name="好_县级公安机关公用经费标准奖励测算方案（定稿）_代扣社保" xfId="657"/>
    <cellStyle name="好_县级公安机关公用经费标准奖励测算方案（定稿）_代扣社保 2" xfId="1124"/>
    <cellStyle name="好_县级公安机关公用经费标准奖励测算方案（定稿）_代扣社保_2016年预算支出明细账" xfId="1476"/>
    <cellStyle name="好_县级公安机关公用经费标准奖励测算方案（定稿）_代扣社保_2016年预算支出明细账 2" xfId="1868"/>
    <cellStyle name="好_县级公安机关公用经费标准奖励测算方案（定稿）_代扣社保_2016年预算支出明细账_1" xfId="2486"/>
    <cellStyle name="好_县级基础数据" xfId="658"/>
    <cellStyle name="好_学校津贴" xfId="477"/>
    <cellStyle name="好_业务工作量指标" xfId="659"/>
    <cellStyle name="好_业务工作量指标 2" xfId="2092"/>
    <cellStyle name="好_业务工作量指标 3" xfId="1125"/>
    <cellStyle name="好_业务工作量指标_2016年预算支出明细账" xfId="1477"/>
    <cellStyle name="好_业务工作量指标_2016年预算支出明细账 2" xfId="1869"/>
    <cellStyle name="好_业务工作量指标_2016年预算支出明细账_1" xfId="2487"/>
    <cellStyle name="好_业务工作量指标_代扣社保" xfId="660"/>
    <cellStyle name="好_业务工作量指标_代扣社保 2" xfId="1126"/>
    <cellStyle name="好_业务工作量指标_代扣社保_2016年预算支出明细账" xfId="1478"/>
    <cellStyle name="好_业务工作量指标_代扣社保_2016年预算支出明细账 2" xfId="1870"/>
    <cellStyle name="好_业务工作量指标_代扣社保_2016年预算支出明细账_1" xfId="2488"/>
    <cellStyle name="好_义务教育阶段教职工人数（教育厅提供最终）" xfId="661"/>
    <cellStyle name="好_义务教育阶段教职工人数（教育厅提供最终） 2" xfId="2093"/>
    <cellStyle name="好_义务教育阶段教职工人数（教育厅提供最终） 3" xfId="1127"/>
    <cellStyle name="好_义务教育阶段教职工人数（教育厅提供最终）_2016年预算支出明细账" xfId="1479"/>
    <cellStyle name="好_义务教育阶段教职工人数（教育厅提供最终）_2016年预算支出明细账 2" xfId="1871"/>
    <cellStyle name="好_义务教育阶段教职工人数（教育厅提供最终）_2016年预算支出明细账_1" xfId="2489"/>
    <cellStyle name="好_义务教育阶段教职工人数（教育厅提供最终）_代扣社保" xfId="662"/>
    <cellStyle name="好_义务教育阶段教职工人数（教育厅提供最终）_代扣社保 2" xfId="1128"/>
    <cellStyle name="好_义务教育阶段教职工人数（教育厅提供最终）_代扣社保_2016年预算支出明细账" xfId="1480"/>
    <cellStyle name="好_义务教育阶段教职工人数（教育厅提供最终）_代扣社保_2016年预算支出明细账 2" xfId="1872"/>
    <cellStyle name="好_义务教育阶段教职工人数（教育厅提供最终）_代扣社保_2016年预算支出明细账_1" xfId="2490"/>
    <cellStyle name="好_银行账户情况表_2010年12月" xfId="663"/>
    <cellStyle name="好_银行账户情况表_2010年12月 2" xfId="2094"/>
    <cellStyle name="好_银行账户情况表_2010年12月 3" xfId="1129"/>
    <cellStyle name="好_银行账户情况表_2010年12月_2016年预算支出明细账" xfId="1481"/>
    <cellStyle name="好_银行账户情况表_2010年12月_2016年预算支出明细账 2" xfId="1873"/>
    <cellStyle name="好_银行账户情况表_2010年12月_2016年预算支出明细账_1" xfId="2491"/>
    <cellStyle name="好_银行账户情况表_2010年12月_代扣社保" xfId="664"/>
    <cellStyle name="好_银行账户情况表_2010年12月_代扣社保 2" xfId="1130"/>
    <cellStyle name="好_银行账户情况表_2010年12月_代扣社保_2016年预算支出明细账" xfId="1482"/>
    <cellStyle name="好_银行账户情况表_2010年12月_代扣社保_2016年预算支出明细账 2" xfId="1874"/>
    <cellStyle name="好_银行账户情况表_2010年12月_代扣社保_2016年预算支出明细账_1" xfId="2492"/>
    <cellStyle name="好_预算--拨款201601- 汇总打印    " xfId="2574"/>
    <cellStyle name="好_预算--拨款201611- 汇总打印    " xfId="1501"/>
    <cellStyle name="好_预算--拨款201611- 汇总打印    _2016年预算支出明细账" xfId="2493"/>
    <cellStyle name="好_预算--拨款201612- 汇总打印    " xfId="1545"/>
    <cellStyle name="好_预算--拨款201612- 汇总打印    _2016年预算支出明细账" xfId="2494"/>
    <cellStyle name="好_预算--拨款201701- 汇总打印    " xfId="2575"/>
    <cellStyle name="好_原表 " xfId="665"/>
    <cellStyle name="好_原表 _2016年预算支出明细账" xfId="1483"/>
    <cellStyle name="好_原表 _2016年预算支出明细账 2" xfId="1875"/>
    <cellStyle name="好_原表 _2016年预算支出明细账_1" xfId="2495"/>
    <cellStyle name="好_原表 _代扣社保" xfId="666"/>
    <cellStyle name="好_原表 _代扣社保 2" xfId="2095"/>
    <cellStyle name="好_原表 _代扣社保_2016年预算支出明细账" xfId="1484"/>
    <cellStyle name="好_原表 _代扣社保_2016年预算支出明细账 2" xfId="1876"/>
    <cellStyle name="好_原表 _代扣社保_2016年预算支出明细账_1" xfId="2496"/>
    <cellStyle name="好_云南农村义务教育统计表" xfId="667"/>
    <cellStyle name="好_云南农村义务教育统计表 2" xfId="2096"/>
    <cellStyle name="好_云南农村义务教育统计表 3" xfId="1131"/>
    <cellStyle name="好_云南农村义务教育统计表_2016年预算支出明细账" xfId="1485"/>
    <cellStyle name="好_云南农村义务教育统计表_2016年预算支出明细账 2" xfId="1877"/>
    <cellStyle name="好_云南农村义务教育统计表_2016年预算支出明细账_1" xfId="2497"/>
    <cellStyle name="好_云南农村义务教育统计表_代扣社保" xfId="668"/>
    <cellStyle name="好_云南农村义务教育统计表_代扣社保 2" xfId="1132"/>
    <cellStyle name="好_云南农村义务教育统计表_代扣社保_2016年预算支出明细账" xfId="1486"/>
    <cellStyle name="好_云南农村义务教育统计表_代扣社保_2016年预算支出明细账 2" xfId="1878"/>
    <cellStyle name="好_云南农村义务教育统计表_代扣社保_2016年预算支出明细账_1" xfId="2498"/>
    <cellStyle name="好_云南省2008年中小学教师人数统计表" xfId="669"/>
    <cellStyle name="好_云南省2008年中小学教职工情况（教育厅提供20090101加工整理）" xfId="670"/>
    <cellStyle name="好_云南省2008年中小学教职工情况（教育厅提供20090101加工整理） 2" xfId="2097"/>
    <cellStyle name="好_云南省2008年中小学教职工情况（教育厅提供20090101加工整理） 3" xfId="1133"/>
    <cellStyle name="好_云南省2008年中小学教职工情况（教育厅提供20090101加工整理）_2016年预算支出明细账" xfId="1487"/>
    <cellStyle name="好_云南省2008年中小学教职工情况（教育厅提供20090101加工整理）_2016年预算支出明细账 2" xfId="1879"/>
    <cellStyle name="好_云南省2008年中小学教职工情况（教育厅提供20090101加工整理）_2016年预算支出明细账_1" xfId="2499"/>
    <cellStyle name="好_云南省2008年中小学教职工情况（教育厅提供20090101加工整理）_代扣社保" xfId="671"/>
    <cellStyle name="好_云南省2008年中小学教职工情况（教育厅提供20090101加工整理）_代扣社保 2" xfId="1134"/>
    <cellStyle name="好_云南省2008年中小学教职工情况（教育厅提供20090101加工整理）_代扣社保_2016年预算支出明细账" xfId="1488"/>
    <cellStyle name="好_云南省2008年中小学教职工情况（教育厅提供20090101加工整理）_代扣社保_2016年预算支出明细账 2" xfId="1880"/>
    <cellStyle name="好_云南省2008年中小学教职工情况（教育厅提供20090101加工整理）_代扣社保_2016年预算支出明细账_1" xfId="2500"/>
    <cellStyle name="好_云南省2008年转移支付测算——州市本级考核部分及政策性测算" xfId="672"/>
    <cellStyle name="好_云南省2008年转移支付测算——州市本级考核部分及政策性测算 2" xfId="2098"/>
    <cellStyle name="好_云南省2008年转移支付测算——州市本级考核部分及政策性测算 3" xfId="1135"/>
    <cellStyle name="好_云南省2008年转移支付测算——州市本级考核部分及政策性测算_2016年预算支出明细账" xfId="1489"/>
    <cellStyle name="好_云南省2008年转移支付测算——州市本级考核部分及政策性测算_2016年预算支出明细账 2" xfId="1881"/>
    <cellStyle name="好_云南省2008年转移支付测算——州市本级考核部分及政策性测算_2016年预算支出明细账_1" xfId="2501"/>
    <cellStyle name="好_云南省2008年转移支付测算——州市本级考核部分及政策性测算_代扣社保" xfId="673"/>
    <cellStyle name="好_云南省2008年转移支付测算——州市本级考核部分及政策性测算_代扣社保 2" xfId="1136"/>
    <cellStyle name="好_云南省2008年转移支付测算——州市本级考核部分及政策性测算_代扣社保_2016年预算支出明细账" xfId="1490"/>
    <cellStyle name="好_云南省2008年转移支付测算——州市本级考核部分及政策性测算_代扣社保_2016年预算支出明细账 2" xfId="1882"/>
    <cellStyle name="好_云南省2008年转移支付测算——州市本级考核部分及政策性测算_代扣社保_2016年预算支出明细账_1" xfId="2502"/>
    <cellStyle name="好_云南水利电力有限公司" xfId="674"/>
    <cellStyle name="好_云南水利电力有限公司 2" xfId="2099"/>
    <cellStyle name="好_云南水利电力有限公司 3" xfId="1137"/>
    <cellStyle name="好_云南水利电力有限公司_2016年预算支出明细账" xfId="1491"/>
    <cellStyle name="好_云南水利电力有限公司_2016年预算支出明细账 2" xfId="1883"/>
    <cellStyle name="好_云南水利电力有限公司_2016年预算支出明细账_1" xfId="2503"/>
    <cellStyle name="好_云南水利电力有限公司_代扣社保" xfId="675"/>
    <cellStyle name="好_云南水利电力有限公司_代扣社保 2" xfId="1138"/>
    <cellStyle name="好_云南水利电力有限公司_代扣社保_2016年预算支出明细账" xfId="1492"/>
    <cellStyle name="好_云南水利电力有限公司_代扣社保_2016年预算支出明细账 2" xfId="1884"/>
    <cellStyle name="好_云南水利电力有限公司_代扣社保_2016年预算支出明细账_1" xfId="2504"/>
    <cellStyle name="好_支出汇总表" xfId="40"/>
    <cellStyle name="好_支出汇总表 2" xfId="676"/>
    <cellStyle name="好_支出汇总表 2 2" xfId="1540"/>
    <cellStyle name="好_支出汇总表 2 3" xfId="830"/>
    <cellStyle name="好_支出汇总表_2016年预算支出明细账" xfId="1493"/>
    <cellStyle name="好_支出汇总表_2016年预算支出明细账 2" xfId="1885"/>
    <cellStyle name="好_支出汇总表_2016年预算支出明细账_1" xfId="2505"/>
    <cellStyle name="好_支出汇总表_代扣公积金" xfId="677"/>
    <cellStyle name="好_支出汇总表_代扣公积金 2" xfId="2100"/>
    <cellStyle name="好_支出汇总表_代扣公积金 3" xfId="1139"/>
    <cellStyle name="好_支出汇总表_代扣公积金_2016年预算支出明细账" xfId="1494"/>
    <cellStyle name="好_支出汇总表_代扣公积金_2016年预算支出明细账 2" xfId="1886"/>
    <cellStyle name="好_支出汇总表_代扣公积金_2016年预算支出明细账_1" xfId="2506"/>
    <cellStyle name="好_指标四" xfId="678"/>
    <cellStyle name="好_指标四_2016年预算支出明细账" xfId="2507"/>
    <cellStyle name="好_指标五" xfId="679"/>
    <cellStyle name="好_专用经费及项目支出预算" xfId="41"/>
    <cellStyle name="好_专用经费及项目支出预算 2" xfId="680"/>
    <cellStyle name="好_专用经费及项目支出预算 2 2" xfId="1541"/>
    <cellStyle name="好_专用经费及项目支出预算 2 3" xfId="831"/>
    <cellStyle name="好_专用经费及项目支出预算_2016年预算支出明细账" xfId="1495"/>
    <cellStyle name="好_专用经费及项目支出预算_2016年预算支出明细账 2" xfId="1887"/>
    <cellStyle name="好_专用经费及项目支出预算_2016年预算支出明细账_1" xfId="2508"/>
    <cellStyle name="好_专用经费及项目支出预算_代扣公积金" xfId="681"/>
    <cellStyle name="好_专用经费及项目支出预算_代扣公积金 2" xfId="2101"/>
    <cellStyle name="好_专用经费及项目支出预算_代扣公积金 3" xfId="1140"/>
    <cellStyle name="好_专用经费及项目支出预算_代扣公积金_2016年预算支出明细账" xfId="1496"/>
    <cellStyle name="好_专用经费及项目支出预算_代扣公积金_2016年预算支出明细账 2" xfId="1888"/>
    <cellStyle name="好_专用经费及项目支出预算_代扣公积金_2016年预算支出明细账_1" xfId="2509"/>
    <cellStyle name="好_专用经费及项目支出预算明细（定2）" xfId="42"/>
    <cellStyle name="好_专用经费及项目支出预算明细（定2） 2" xfId="747"/>
    <cellStyle name="好_专用经费及项目支出预算明细（定2） 2 2" xfId="1542"/>
    <cellStyle name="好_专用经费及项目支出预算明细（定2） 2 3" xfId="832"/>
    <cellStyle name="好_专用经费及项目支出预算明细（定2）_2016年预算支出明细账" xfId="1497"/>
    <cellStyle name="好_专用经费及项目支出预算明细（定2）_2016年预算支出明细账 2" xfId="1889"/>
    <cellStyle name="好_专用经费及项目支出预算明细（定2）_2016年预算支出明细账_1" xfId="2510"/>
    <cellStyle name="后继超链接" xfId="682"/>
    <cellStyle name="汇总 2" xfId="683"/>
    <cellStyle name="汇总 3" xfId="777"/>
    <cellStyle name="汇总 4" xfId="2576"/>
    <cellStyle name="货币 2" xfId="684"/>
    <cellStyle name="货币 2 2" xfId="685"/>
    <cellStyle name="货币 2 2 2" xfId="1143"/>
    <cellStyle name="货币 2 3" xfId="1142"/>
    <cellStyle name="貨幣 [0]_SGV" xfId="686"/>
    <cellStyle name="貨幣_SGV" xfId="687"/>
    <cellStyle name="计算 2" xfId="688"/>
    <cellStyle name="计算 3" xfId="778"/>
    <cellStyle name="计算 4" xfId="2577"/>
    <cellStyle name="检查单元格 2" xfId="689"/>
    <cellStyle name="检查单元格 3" xfId="779"/>
    <cellStyle name="检查单元格 4" xfId="2578"/>
    <cellStyle name="解释性文本 2" xfId="690"/>
    <cellStyle name="解释性文本 3" xfId="780"/>
    <cellStyle name="解释性文本 4" xfId="2579"/>
    <cellStyle name="借出原因" xfId="691"/>
    <cellStyle name="警告文本 2" xfId="692"/>
    <cellStyle name="警告文本 3" xfId="781"/>
    <cellStyle name="警告文本 4" xfId="2580"/>
    <cellStyle name="链接单元格 2" xfId="693"/>
    <cellStyle name="链接单元格 3" xfId="782"/>
    <cellStyle name="链接单元格 4" xfId="2581"/>
    <cellStyle name="霓付 [0]_ +Foil &amp; -FOIL &amp; PAPER" xfId="694"/>
    <cellStyle name="霓付_ +Foil &amp; -FOIL &amp; PAPER" xfId="695"/>
    <cellStyle name="烹拳 [0]_ +Foil &amp; -FOIL &amp; PAPER" xfId="696"/>
    <cellStyle name="烹拳_ +Foil &amp; -FOIL &amp; PAPER" xfId="697"/>
    <cellStyle name="普通_ 白土" xfId="698"/>
    <cellStyle name="千分位[0]_ 白土" xfId="699"/>
    <cellStyle name="千分位_ 白土" xfId="700"/>
    <cellStyle name="千位[0]_ 方正PC" xfId="701"/>
    <cellStyle name="千位_ 方正PC" xfId="702"/>
    <cellStyle name="千位分隔" xfId="43" builtinId="3"/>
    <cellStyle name="千位分隔 10" xfId="783"/>
    <cellStyle name="千位分隔 2" xfId="44"/>
    <cellStyle name="千位分隔 2 2" xfId="704"/>
    <cellStyle name="千位分隔 2 2 2" xfId="1543"/>
    <cellStyle name="千位分隔 2 2 3" xfId="833"/>
    <cellStyle name="千位分隔 2 3" xfId="703"/>
    <cellStyle name="千位分隔 2 3 2" xfId="2102"/>
    <cellStyle name="千位分隔 2 4" xfId="784"/>
    <cellStyle name="千位分隔 3" xfId="45"/>
    <cellStyle name="千位分隔 3 2" xfId="705"/>
    <cellStyle name="千位分隔 3 2 2" xfId="1544"/>
    <cellStyle name="千位分隔 3 2 3" xfId="834"/>
    <cellStyle name="千位分隔 4" xfId="706"/>
    <cellStyle name="千位分隔 5" xfId="707"/>
    <cellStyle name="千位分隔 5 2" xfId="1144"/>
    <cellStyle name="千位分隔 6" xfId="708"/>
    <cellStyle name="千位分隔 6 2" xfId="2103"/>
    <cellStyle name="千位分隔 7" xfId="709"/>
    <cellStyle name="千位分隔 7 2" xfId="2104"/>
    <cellStyle name="千位分隔 8" xfId="54"/>
    <cellStyle name="千位分隔 8 2" xfId="743"/>
    <cellStyle name="千位分隔 8 3" xfId="2105"/>
    <cellStyle name="千位分隔 9" xfId="52"/>
    <cellStyle name="千位分隔[0] 2" xfId="710"/>
    <cellStyle name="千位分隔[0] 2 2" xfId="2106"/>
    <cellStyle name="千位分隔[0] 2 3" xfId="1145"/>
    <cellStyle name="钎霖_4岿角利" xfId="711"/>
    <cellStyle name="强调 1" xfId="2582"/>
    <cellStyle name="强调 2" xfId="2583"/>
    <cellStyle name="强调 3" xfId="2584"/>
    <cellStyle name="强调文字颜色 1 2" xfId="712"/>
    <cellStyle name="强调文字颜色 1 3" xfId="785"/>
    <cellStyle name="强调文字颜色 1 4" xfId="2585"/>
    <cellStyle name="强调文字颜色 2 2" xfId="713"/>
    <cellStyle name="强调文字颜色 2 3" xfId="786"/>
    <cellStyle name="强调文字颜色 2 4" xfId="2586"/>
    <cellStyle name="强调文字颜色 3 2" xfId="714"/>
    <cellStyle name="强调文字颜色 3 3" xfId="787"/>
    <cellStyle name="强调文字颜色 3 4" xfId="2587"/>
    <cellStyle name="强调文字颜色 4 2" xfId="715"/>
    <cellStyle name="强调文字颜色 4 3" xfId="788"/>
    <cellStyle name="强调文字颜色 4 4" xfId="2588"/>
    <cellStyle name="强调文字颜色 5 2" xfId="716"/>
    <cellStyle name="强调文字颜色 5 3" xfId="789"/>
    <cellStyle name="强调文字颜色 5 4" xfId="2589"/>
    <cellStyle name="强调文字颜色 6 2" xfId="717"/>
    <cellStyle name="强调文字颜色 6 3" xfId="790"/>
    <cellStyle name="强调文字颜色 6 4" xfId="2590"/>
    <cellStyle name="日期" xfId="718"/>
    <cellStyle name="商品名称" xfId="719"/>
    <cellStyle name="适中 2" xfId="720"/>
    <cellStyle name="适中 3" xfId="791"/>
    <cellStyle name="适中 4" xfId="2591"/>
    <cellStyle name="输出 2" xfId="721"/>
    <cellStyle name="输出 3" xfId="792"/>
    <cellStyle name="输出 4" xfId="2592"/>
    <cellStyle name="输入 2" xfId="722"/>
    <cellStyle name="输入 3" xfId="793"/>
    <cellStyle name="输入 4" xfId="2593"/>
    <cellStyle name="数量" xfId="723"/>
    <cellStyle name="数字" xfId="724"/>
    <cellStyle name="数字 2" xfId="1146"/>
    <cellStyle name="㼿㼿㼿㼿㼿㼿" xfId="725"/>
    <cellStyle name="㼿㼿㼿㼿㼿㼿 2" xfId="1147"/>
    <cellStyle name="㼿㼿㼿㼿㼿㼿㼿㼿㼿㼿㼿?" xfId="726"/>
    <cellStyle name="㼿㼿㼿㼿㼿㼿㼿㼿㼿㼿㼿? 2" xfId="1148"/>
    <cellStyle name="未定义" xfId="727"/>
    <cellStyle name="小数" xfId="728"/>
    <cellStyle name="小数 2" xfId="1149"/>
    <cellStyle name="样式 1" xfId="729"/>
    <cellStyle name="一般_SGV" xfId="730"/>
    <cellStyle name="昗弨_Pacific Region P&amp;L" xfId="731"/>
    <cellStyle name="寘嬫愗傝 [0.00]_Region Orders (2)" xfId="732"/>
    <cellStyle name="寘嬫愗傝_Region Orders (2)" xfId="733"/>
    <cellStyle name="注释 2" xfId="734"/>
    <cellStyle name="注释 2 2" xfId="1150"/>
    <cellStyle name="注释 3" xfId="794"/>
    <cellStyle name="注释 4" xfId="2594"/>
    <cellStyle name="콤마 [0]_BOILER-CO1" xfId="735"/>
    <cellStyle name="콤마_BOILER-CO1" xfId="736"/>
    <cellStyle name="통화 [0]_BOILER-CO1" xfId="737"/>
    <cellStyle name="통화_BOILER-CO1" xfId="738"/>
    <cellStyle name="표준_0N-HANDLING " xfId="739"/>
  </cellStyles>
  <dxfs count="8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114300</xdr:rowOff>
    </xdr:from>
    <xdr:to>
      <xdr:col>6</xdr:col>
      <xdr:colOff>76200</xdr:colOff>
      <xdr:row>18</xdr:row>
      <xdr:rowOff>160020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4991100" y="37719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53340</xdr:rowOff>
    </xdr:from>
    <xdr:to>
      <xdr:col>0</xdr:col>
      <xdr:colOff>518160</xdr:colOff>
      <xdr:row>4</xdr:row>
      <xdr:rowOff>266700</xdr:rowOff>
    </xdr:to>
    <xdr:cxnSp macro="">
      <xdr:nvCxnSpPr>
        <xdr:cNvPr id="2" name="直接连接符 1"/>
        <xdr:cNvCxnSpPr/>
      </xdr:nvCxnSpPr>
      <xdr:spPr>
        <a:xfrm>
          <a:off x="0" y="701040"/>
          <a:ext cx="518160" cy="12725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1</xdr:row>
      <xdr:rowOff>175260</xdr:rowOff>
    </xdr:from>
    <xdr:to>
      <xdr:col>0</xdr:col>
      <xdr:colOff>1074420</xdr:colOff>
      <xdr:row>3</xdr:row>
      <xdr:rowOff>350520</xdr:rowOff>
    </xdr:to>
    <xdr:cxnSp macro="">
      <xdr:nvCxnSpPr>
        <xdr:cNvPr id="3" name="直接连接符 2"/>
        <xdr:cNvCxnSpPr/>
      </xdr:nvCxnSpPr>
      <xdr:spPr>
        <a:xfrm>
          <a:off x="7620" y="640080"/>
          <a:ext cx="891540" cy="7543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2429.426788425924" createdVersion="3" refreshedVersion="3" minRefreshableVersion="3" recordCount="313">
  <cacheSource type="worksheet">
    <worksheetSource ref="A5:AA318" sheet="201701人员工资明细"/>
  </cacheSource>
  <cacheFields count="27">
    <cacheField name="单位" numFmtId="0">
      <sharedItems count="53">
        <s v="安监局"/>
        <s v="八仙洞办事处"/>
        <s v="财政税务局"/>
        <s v="城管局"/>
        <s v="畜牧局"/>
        <s v="党政办"/>
        <s v="法庭"/>
        <s v="房产局"/>
        <s v="管委会"/>
        <s v="广电局"/>
        <s v="规划建设局"/>
        <s v="国土局"/>
        <s v="后管中心"/>
        <s v="环保局"/>
        <s v="回龙圩镇人民政府"/>
        <s v="会管中心"/>
        <s v="计划发展局"/>
        <s v="计生委"/>
        <s v="纪检委员会"/>
        <s v="交通局"/>
        <s v="教育局"/>
        <s v="经管局"/>
        <s v="经作办公室"/>
        <s v="科技局"/>
        <s v="李家塘办事处"/>
        <s v="粮食局"/>
        <s v="林场"/>
        <s v="林业局"/>
        <s v="马鹿头办事处"/>
        <s v="民政局"/>
        <s v="能源局"/>
        <s v="农合办"/>
        <s v="农机局"/>
        <s v="农垦集团公司"/>
        <s v="农业局"/>
        <s v="人社局"/>
        <s v="商务局"/>
        <s v="社保医保中心"/>
        <s v="神仙洞办事处"/>
        <s v="审计局"/>
        <s v="水利局"/>
        <s v="司法局"/>
        <s v="统计局"/>
        <s v="卫生局"/>
        <s v="小学"/>
        <s v="兴隆办事处"/>
        <s v="宣传部"/>
        <s v="药监局"/>
        <s v="移民局"/>
        <s v="永济亭办事处"/>
        <s v="政法委"/>
        <s v="政治工作部"/>
        <s v="中学"/>
      </sharedItems>
    </cacheField>
    <cacheField name="单位或姓名" numFmtId="0">
      <sharedItems count="312">
        <s v="张满德"/>
        <s v="何吉政"/>
        <s v="何玲"/>
        <s v="唐祚军"/>
        <s v="毛先进"/>
        <s v="刘国荣"/>
        <s v="陈喜"/>
        <s v="龙永善"/>
        <s v="郑晶莹"/>
        <s v="滕飞"/>
        <s v="邱袁晓"/>
        <s v="何泽荣"/>
        <s v="欧阳树亮"/>
        <s v="曹让春"/>
        <s v="冯晓娟"/>
        <s v="王江茶"/>
        <s v="姚文华"/>
        <s v="刘美池"/>
        <s v="朱丽珠"/>
        <s v="周淑玲"/>
        <s v="卢小玲"/>
        <s v="曾易勤"/>
        <s v="杨春良"/>
        <s v="蒋明辉"/>
        <s v="欧日仙"/>
        <s v="何德平"/>
        <s v="卢志斌"/>
        <s v="吴国忠"/>
        <s v="李怀青"/>
        <s v="肖健刚"/>
        <s v="卢淑辉"/>
        <s v="管建山"/>
        <s v="李瑜"/>
        <s v="何吉康"/>
        <s v="刘炜"/>
        <s v="奉明国"/>
        <s v="何冰芳"/>
        <s v="李钢"/>
        <s v="张洁峰"/>
        <s v="卢凤莲"/>
        <s v="杨倩"/>
        <s v="戴丽"/>
        <s v="魏月华"/>
        <s v="黄谦和"/>
        <s v="莫海华"/>
        <s v="曹勤武"/>
        <s v="龙小林"/>
        <s v="李磊"/>
        <s v="陈怡羽"/>
        <s v="义禧羽"/>
        <s v="何科"/>
        <s v="赵文旺"/>
        <s v="李社光"/>
        <s v="成萍"/>
        <s v="周礼才"/>
        <s v="王湘文"/>
        <s v="李冬华"/>
        <s v="欧阳群松"/>
        <s v="义洁"/>
        <s v="刘香山"/>
        <s v="李宋成"/>
        <s v="蒋全贵"/>
        <s v="柏德增"/>
        <s v="周仁瑞"/>
        <s v="唐力洋"/>
        <s v="卢敬德"/>
        <s v="田志国"/>
        <s v="黄勇平"/>
        <s v="吴懿霞"/>
        <s v="罗俊杰"/>
        <s v="胡娟"/>
        <s v="李敏超"/>
        <s v="卢先植"/>
        <s v="朱建旺"/>
        <s v="李秀旺"/>
        <s v="何川"/>
        <s v="何昌宏"/>
        <s v="何昌鑫"/>
        <s v="熊建辉"/>
        <s v="*王桂华"/>
        <s v="王莉萍"/>
        <s v="*邓裕衡"/>
        <s v="周维学"/>
        <s v="刘有志"/>
        <s v="周已春"/>
        <s v="欧学志"/>
        <s v="何涛"/>
        <s v="陈宣"/>
        <s v="李志国"/>
        <s v="陈江伟"/>
        <s v="何红代"/>
        <s v="王新德"/>
        <s v="陈林"/>
        <s v="周柏云"/>
        <s v="尹荷花"/>
        <s v="容散龙"/>
        <s v="李永乐"/>
        <s v="刘玉红"/>
        <s v="卢运文"/>
        <s v="许华"/>
        <s v="邓东海"/>
        <s v="蒋阳日"/>
        <s v="欧阳钊华"/>
        <s v="邓丽娟"/>
        <s v="李玉婷"/>
        <s v="李莲娣"/>
        <s v="何润珠"/>
        <s v="莫骄"/>
        <s v="廖运花"/>
        <s v="何建华"/>
        <s v="何雪英"/>
        <s v="周金娥"/>
        <s v="唐清莲"/>
        <s v="胡立群"/>
        <s v="李志涛"/>
        <s v="朱燕"/>
        <s v="赵泽南"/>
        <s v="邓雪梅"/>
        <s v="胡盛明"/>
        <s v="朱琨"/>
        <s v="王美"/>
        <s v="邓治华"/>
        <s v="欧阳松林"/>
        <s v="谢祁零"/>
        <s v="许建娟"/>
        <s v="周建茂"/>
        <s v="杨满云"/>
        <s v="杨姣玉"/>
        <s v="邓丽群"/>
        <s v="杨新玉"/>
        <s v="杨华深"/>
        <s v="唐明华"/>
        <s v="管金平"/>
        <s v="何强旺"/>
        <s v="练龙"/>
        <s v="李青"/>
        <s v="曾勇"/>
        <s v="宋旗"/>
        <s v="李发明"/>
        <s v="何军"/>
        <s v="唐建平"/>
        <s v="蒋美玲"/>
        <s v="彭向东"/>
        <s v="欧学军"/>
        <s v="胡立新"/>
        <s v="刘秋琴"/>
        <s v="唐建国"/>
        <s v="何志强"/>
        <s v="唐君"/>
        <s v="杨小英"/>
        <s v="孙敏敏"/>
        <s v="黄荣娥"/>
        <s v="王岳云"/>
        <s v="欧学朴"/>
        <s v="曾灿林"/>
        <s v="张穆国"/>
        <s v="唐锋平"/>
        <s v="黄云"/>
        <s v="黄贤飞"/>
        <s v="唐湘蓉"/>
        <s v="周官友"/>
        <s v="李峰"/>
        <s v="毛发永"/>
        <s v="李泳"/>
        <s v="何小龙"/>
        <s v="何彪"/>
        <s v="何玉华"/>
        <s v="刘国华"/>
        <s v="邓武辉"/>
        <s v="李琦"/>
        <s v="陈永红"/>
        <s v="龙力生"/>
        <s v="陈红"/>
        <s v="卢先泽"/>
        <s v="唐哲明"/>
        <s v="蒋婷"/>
        <s v="郑义"/>
        <s v="陈闯祖"/>
        <s v="宾军"/>
        <s v="朱国甫"/>
        <s v="周四平"/>
        <s v="邹和平"/>
        <s v="蒋耿"/>
        <s v="卢强清"/>
        <s v="熊志萍"/>
        <s v="张银波"/>
        <s v="胡思刚"/>
        <s v="陈培"/>
        <s v="邹文琴"/>
        <s v="蒋德荃"/>
        <s v="蒋红"/>
        <s v="唐艳"/>
        <s v="王湘玲"/>
        <s v="董勇"/>
        <s v="黄茂华"/>
        <s v="王健"/>
        <s v="卢登福"/>
        <s v="黄满秀"/>
        <s v="田石英"/>
        <s v="王庆华"/>
        <s v="陈芳"/>
        <s v="许少倩"/>
        <s v="李精敏"/>
        <s v="刘金晨"/>
        <s v="唐树仁"/>
        <s v="何倩"/>
        <s v="宋艳丽"/>
        <s v="王佩华"/>
        <s v="彭明忠"/>
        <s v="何吉庶"/>
        <s v="卢武金"/>
        <s v="何一涛"/>
        <s v="朱琳叶"/>
        <s v="俞学辉"/>
        <s v="朱春耀"/>
        <s v="何永安"/>
        <s v="何洪琼"/>
        <s v="谢林利"/>
        <s v="盛利丽"/>
        <s v="朱石旺"/>
        <s v="邹高新"/>
        <s v="秦丽芳"/>
        <s v="何普清"/>
        <s v="李国旺"/>
        <s v="周一华"/>
        <s v="杨国强"/>
        <s v="何凤兰"/>
        <s v="欧红英"/>
        <s v="张国生"/>
        <s v="卢美华"/>
        <s v="卢国旺"/>
        <s v="龙冬香"/>
        <s v="刘莹"/>
        <s v="朱红辉"/>
        <s v="李小华"/>
        <s v="李芳芳"/>
        <s v="何丽华"/>
        <s v="何吉荣"/>
        <s v="何兰凤"/>
        <s v="周志新"/>
        <s v="胡元湘"/>
        <s v="廖江桂"/>
        <s v="艾德明"/>
        <s v="欧建华"/>
        <s v="刘国莲"/>
        <s v="刘嫦华"/>
        <s v="许建文"/>
        <s v="李卫华"/>
        <s v="欧阳运焕"/>
        <s v="黄灿"/>
        <s v="刘玉华"/>
        <s v="李琳"/>
        <s v="冯洁"/>
        <s v="屈琳琳"/>
        <s v="管友莲"/>
        <s v="欧元元"/>
        <s v="杨靓"/>
        <s v="卢亚梅"/>
        <s v="邹益菁"/>
        <s v="蒋利"/>
        <s v="曾梦龙"/>
        <s v="张丽萍"/>
        <s v="卢玉珍"/>
        <s v="陈红梅"/>
        <s v="乐明"/>
        <s v="李宁"/>
        <s v="刘晖"/>
        <s v="钟秋平"/>
        <s v="蒋昆志"/>
        <s v="唐凌"/>
        <s v="张瑾"/>
        <s v="唐静波"/>
        <s v="何喜德"/>
        <s v="许莲妹"/>
        <s v="龚健"/>
        <s v="许伟胜"/>
        <s v="欧日茂"/>
        <s v="刘日升"/>
        <s v="蒋贵荣"/>
        <s v="何永祥"/>
        <s v="朱勇"/>
        <s v="朱春平"/>
        <s v="阳丽枚"/>
        <s v="吕名伟"/>
        <s v="唐勇俊"/>
        <s v="张家忠"/>
        <s v="杨峰"/>
        <s v="段倩琳"/>
        <s v="王娥秀"/>
        <s v="刘石生"/>
        <s v="王安之"/>
        <s v="高余宝"/>
        <s v="罗静忠"/>
        <s v="胡洪全"/>
        <s v="匡云华"/>
        <s v="高小妹"/>
        <s v="侯冬姣"/>
        <s v="唐朝祝"/>
        <s v="曹厚益"/>
        <s v="熊斌"/>
        <s v="毛细国"/>
        <s v="荆平"/>
        <s v="周学然"/>
        <s v="房小虎"/>
        <s v="欧满清"/>
        <s v="杨丽平"/>
        <s v="昌思梦"/>
        <s v="刘国清"/>
        <s v="屈华梅"/>
        <s v="欧宇"/>
        <s v="蔡喆"/>
        <s v="唐志璇"/>
      </sharedItems>
    </cacheField>
    <cacheField name="待遇职务级别" numFmtId="0">
      <sharedItems containsBlank="1"/>
    </cacheField>
    <cacheField name="身份证号码" numFmtId="0">
      <sharedItems containsBlank="1" containsMixedTypes="1" containsNumber="1" containsInteger="1" minValue="4.3292519640126598E+17" maxValue="4.3292519640126598E+17"/>
    </cacheField>
    <cacheField name="账号" numFmtId="0">
      <sharedItems/>
    </cacheField>
    <cacheField name="人员类别" numFmtId="0">
      <sharedItems/>
    </cacheField>
    <cacheField name="类" numFmtId="0">
      <sharedItems containsBlank="1"/>
    </cacheField>
    <cacheField name="级别工资" numFmtId="0">
      <sharedItems containsString="0" containsBlank="1" containsNumber="1" containsInteger="1" minValue="151" maxValue="3234"/>
    </cacheField>
    <cacheField name="职务工资" numFmtId="0">
      <sharedItems containsString="0" containsBlank="1" containsNumber="1" containsInteger="1" minValue="380" maxValue="1360"/>
    </cacheField>
    <cacheField name="级别(薪级)工资" numFmtId="0">
      <sharedItems containsString="0" containsBlank="1" containsNumber="1" containsInteger="1" minValue="148" maxValue="2452"/>
    </cacheField>
    <cacheField name="岗位工资" numFmtId="0">
      <sharedItems containsString="0" containsBlank="1" containsNumber="1" containsInteger="1" minValue="545" maxValue="1858"/>
    </cacheField>
    <cacheField name="标准工资" numFmtId="0">
      <sharedItems containsString="0" containsBlank="1" containsNumber="1" minValue="529.79999999999995" maxValue="1390"/>
    </cacheField>
    <cacheField name="护教工标提高10%部分" numFmtId="0">
      <sharedItems containsString="0" containsBlank="1" containsNumber="1" containsInteger="1" minValue="145" maxValue="384"/>
    </cacheField>
    <cacheField name="安监监察岗位津贴" numFmtId="0">
      <sharedItems containsString="0" containsBlank="1" containsNumber="1" containsInteger="1" minValue="220" maxValue="220"/>
    </cacheField>
    <cacheField name="办案津贴" numFmtId="0">
      <sharedItems containsString="0" containsBlank="1" containsNumber="1" containsInteger="1" minValue="60" maxValue="240"/>
    </cacheField>
    <cacheField name="武装津贴" numFmtId="0">
      <sharedItems containsString="0" containsBlank="1" containsNumber="1" containsInteger="1" minValue="85" maxValue="90"/>
    </cacheField>
    <cacheField name="警衍津贴" numFmtId="0">
      <sharedItems containsString="0" containsBlank="1" containsNumber="1" containsInteger="1" minValue="170" maxValue="223"/>
    </cacheField>
    <cacheField name="法官津贴" numFmtId="0">
      <sharedItems containsString="0" containsBlank="1" containsNumber="1" containsInteger="1" minValue="70" maxValue="266"/>
    </cacheField>
    <cacheField name="工标" numFmtId="0">
      <sharedItems containsNonDate="0" containsString="0" containsBlank="1"/>
    </cacheField>
    <cacheField name="乡镇补贴" numFmtId="0">
      <sharedItems containsString="0" containsBlank="1" containsNumber="1" containsInteger="1" minValue="200" maxValue="260"/>
    </cacheField>
    <cacheField name="卫生费" numFmtId="0">
      <sharedItems containsString="0" containsBlank="1" containsNumber="1" containsInteger="1" minValue="15" maxValue="15"/>
    </cacheField>
    <cacheField name="少数民族补" numFmtId="0">
      <sharedItems containsString="0" containsBlank="1" containsNumber="1" containsInteger="1" minValue="10" maxValue="10"/>
    </cacheField>
    <cacheField name="预发工资" numFmtId="0">
      <sharedItems containsString="0" containsBlank="1" containsNumber="1" containsInteger="1" minValue="171" maxValue="300"/>
    </cacheField>
    <cacheField name="月津贴" numFmtId="0">
      <sharedItems containsString="0" containsBlank="1" containsNumber="1" containsInteger="1" minValue="942" maxValue="2240"/>
    </cacheField>
    <cacheField name="其他" numFmtId="0">
      <sharedItems containsNonDate="0" containsString="0" containsBlank="1"/>
    </cacheField>
    <cacheField name="老师30%津贴" numFmtId="0">
      <sharedItems containsString="0" containsBlank="1" containsNumber="1" containsInteger="1" minValue="480" maxValue="690"/>
    </cacheField>
    <cacheField name="月应发工资额" numFmtId="0">
      <sharedItems containsSemiMixedTypes="0" containsString="0" containsNumber="1" minValue="1652.8" maxValue="6286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2810.389457870369" createdVersion="3" refreshedVersion="3" minRefreshableVersion="3" recordCount="924">
  <cacheSource type="worksheet">
    <worksheetSource ref="A3:X995" sheet="表五、2017部门预算支出安排表"/>
  </cacheSource>
  <cacheFields count="24">
    <cacheField name="预算单位" numFmtId="0">
      <sharedItems containsBlank="1"/>
    </cacheField>
    <cacheField name="在职人数" numFmtId="0">
      <sharedItems containsString="0" containsBlank="1" containsNumber="1" containsInteger="1" minValue="1" maxValue="315"/>
    </cacheField>
    <cacheField name="类" numFmtId="0">
      <sharedItems containsBlank="1" containsMixedTypes="1" containsNumber="1" containsInteger="1" minValue="213" maxValue="213" count="24">
        <m/>
        <s v="201"/>
        <s v="229"/>
        <s v="213"/>
        <s v="240"/>
        <s v="231"/>
        <s v="232"/>
        <s v="216"/>
        <s v=""/>
        <s v="222"/>
        <s v="204"/>
        <s v="205"/>
        <s v="206"/>
        <s v="207"/>
        <s v="208"/>
        <s v="210"/>
        <s v="211"/>
        <s v="212"/>
        <s v="221"/>
        <n v="213"/>
        <s v="214"/>
        <s v="215"/>
        <s v="220"/>
        <s v="227"/>
      </sharedItems>
    </cacheField>
    <cacheField name="款" numFmtId="0">
      <sharedItems containsBlank="1"/>
    </cacheField>
    <cacheField name="预算科目" numFmtId="0">
      <sharedItems containsString="0" containsBlank="1" containsNumber="1" containsInteger="1" minValue="2010301" maxValue="2400101" count="141">
        <m/>
        <n v="2010301"/>
        <n v="2299902"/>
        <n v="2010308"/>
        <n v="2010401"/>
        <n v="2010501"/>
        <n v="2010601"/>
        <n v="2010699"/>
        <n v="2130199"/>
        <n v="2400101"/>
        <n v="2310301"/>
        <n v="2320301"/>
        <n v="2160599"/>
        <n v="2299901"/>
        <n v="2130803"/>
        <n v="2130701"/>
        <n v="2010799"/>
        <n v="2010605"/>
        <n v="2010801"/>
        <n v="2013201"/>
        <n v="2013202"/>
        <n v="2013203"/>
        <n v="2011101"/>
        <n v="2011301"/>
        <n v="2220101"/>
        <n v="2220115"/>
        <n v="2011504"/>
        <n v="2011701"/>
        <n v="2012901"/>
        <n v="2040201"/>
        <n v="2040202"/>
        <n v="2040203"/>
        <n v="2040204"/>
        <n v="2040205"/>
        <n v="2040206"/>
        <n v="2040207"/>
        <n v="2040208"/>
        <n v="2040501"/>
        <n v="2040601"/>
        <n v="2050201"/>
        <n v="2050299"/>
        <n v="2050101"/>
        <n v="2160501"/>
        <n v="2012301"/>
        <n v="2050202"/>
        <n v="2050999"/>
        <n v="2050203"/>
        <n v="2069999"/>
        <n v="2070401"/>
        <n v="2070499"/>
        <n v="2080101"/>
        <n v="2130804"/>
        <n v="2080799"/>
        <n v="2080109"/>
        <n v="2080599"/>
        <n v="2080506"/>
        <n v="2080505"/>
        <n v="2101101"/>
        <n v="2101203"/>
        <n v="2082702"/>
        <n v="2082701"/>
        <n v="2082601"/>
        <n v="2082602"/>
        <n v="2082699"/>
        <n v="2080201"/>
        <n v="2081902"/>
        <n v="2082501"/>
        <n v="2101301"/>
        <n v="2080899"/>
        <n v="2080901"/>
        <n v="2081001"/>
        <n v="2081101"/>
        <n v="2082001"/>
        <n v="2082101"/>
        <n v="2081501"/>
        <n v="2089901"/>
        <n v="2081901"/>
        <n v="2100716"/>
        <n v="2100799"/>
        <n v="2100717"/>
        <n v="2100302"/>
        <n v="2101001"/>
        <n v="2110101"/>
        <n v="2110399"/>
        <n v="2110402"/>
        <n v="2111103"/>
        <n v="2111101"/>
        <n v="2111401"/>
        <n v="2120199"/>
        <n v="2120101"/>
        <n v="2210105"/>
        <n v="2130101"/>
        <n v="2130106"/>
        <n v="2130110"/>
        <n v="2130135"/>
        <n v="2130108"/>
        <n v="2210103"/>
        <n v="2130102"/>
        <n v="2130105"/>
        <n v="2130705"/>
        <n v="2130104"/>
        <n v="2130122"/>
        <n v="2130201"/>
        <n v="2130205"/>
        <n v="2110605"/>
        <n v="2110602"/>
        <n v="2130209"/>
        <n v="2130299"/>
        <n v="2210199"/>
        <n v="2130301"/>
        <n v="2130316"/>
        <n v="2130305"/>
        <n v="2130314"/>
        <n v="2220199"/>
        <n v="2130399"/>
        <n v="2130501"/>
        <n v="2130505"/>
        <n v="2130504"/>
        <n v="2130599"/>
        <n v="2140101"/>
        <n v="2140106"/>
        <n v="2140102"/>
        <n v="2140499"/>
        <n v="2150601"/>
        <n v="2150602"/>
        <n v="2150605"/>
        <n v="2200101"/>
        <n v="2200111"/>
        <n v="2210399"/>
        <n v="2210107"/>
        <n v="2299903"/>
        <n v="2290102"/>
        <n v="2270101"/>
        <n v="2220116" u="1"/>
        <n v="2080706" u="1"/>
        <n v="2050905" u="1"/>
        <n v="2080801" u="1"/>
        <n v="2080102" u="1"/>
        <n v="2166004" u="1"/>
        <n v="2100501" u="1"/>
        <n v="2100509" u="1"/>
      </sharedItems>
    </cacheField>
    <cacheField name="单位" numFmtId="0">
      <sharedItems containsBlank="1"/>
    </cacheField>
    <cacheField name="内容" numFmtId="0">
      <sharedItems containsBlank="1"/>
    </cacheField>
    <cacheField name="支出类" numFmtId="0">
      <sharedItems containsBlank="1"/>
    </cacheField>
    <cacheField name="经济分类" numFmtId="0">
      <sharedItems containsString="0" containsBlank="1" containsNumber="1" containsInteger="1" minValue="300" maxValue="399"/>
    </cacheField>
    <cacheField name="2016年预算" numFmtId="0">
      <sharedItems containsString="0" containsBlank="1" containsNumber="1" containsInteger="1" minValue="1000" maxValue="188845047"/>
    </cacheField>
    <cacheField name="2017年预算" numFmtId="217">
      <sharedItems containsString="0" containsBlank="1" containsNumber="1" containsInteger="1" minValue="0" maxValue="222233519"/>
    </cacheField>
    <cacheField name="301工资福利支出" numFmtId="0">
      <sharedItems containsString="0" containsBlank="1" containsNumber="1" containsInteger="1" minValue="0" maxValue="37586166"/>
    </cacheField>
    <cacheField name="302商品和服务" numFmtId="0">
      <sharedItems containsString="0" containsBlank="1" containsNumber="1" containsInteger="1" minValue="0" maxValue="30833601"/>
    </cacheField>
    <cacheField name="303对个人和家庭的补助支出" numFmtId="0">
      <sharedItems containsString="0" containsBlank="1" containsNumber="1" containsInteger="1" minValue="0" maxValue="9102788"/>
    </cacheField>
    <cacheField name="399其他支出" numFmtId="0">
      <sharedItems containsString="0" containsBlank="1" containsNumber="1" containsInteger="1" minValue="0" maxValue="3397000"/>
    </cacheField>
    <cacheField name="301工资福利支出2" numFmtId="0">
      <sharedItems containsString="0" containsBlank="1" containsNumber="1" containsInteger="1" minValue="0" maxValue="0"/>
    </cacheField>
    <cacheField name="302商品和服务2" numFmtId="0">
      <sharedItems containsString="0" containsBlank="1" containsNumber="1" containsInteger="1" minValue="0" maxValue="15332140"/>
    </cacheField>
    <cacheField name="303对个人和家庭的补助支出2" numFmtId="0">
      <sharedItems containsString="0" containsBlank="1" containsNumber="1" containsInteger="1" minValue="0" maxValue="41316824"/>
    </cacheField>
    <cacheField name="304对企事业的补贴" numFmtId="0">
      <sharedItems containsString="0" containsBlank="1" containsNumber="1" containsInteger="1" minValue="0" maxValue="7000000"/>
    </cacheField>
    <cacheField name="307债务利息支出" numFmtId="0">
      <sharedItems containsString="0" containsBlank="1" containsNumber="1" containsInteger="1" minValue="0" maxValue="3380000"/>
    </cacheField>
    <cacheField name="308债务还本支出" numFmtId="0">
      <sharedItems containsString="0" containsBlank="1" containsNumber="1" containsInteger="1" minValue="0" maxValue="5200000"/>
    </cacheField>
    <cacheField name="309基本建设支出" numFmtId="0">
      <sharedItems containsString="0" containsBlank="1" containsNumber="1" containsInteger="1" minValue="0" maxValue="48050000"/>
    </cacheField>
    <cacheField name="310其他资本性支出" numFmtId="0">
      <sharedItems containsString="0" containsBlank="1" containsNumber="1" containsInteger="1" minValue="0" maxValue="20835000"/>
    </cacheField>
    <cacheField name="399其他支出2" numFmtId="0">
      <sharedItems containsString="0" containsBlank="1" containsNumber="1" containsInteger="1" minValue="0" maxValue="200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x v="0"/>
    <x v="0"/>
    <s v="正科"/>
    <s v="432925196707046914"/>
    <s v="605656016200039381"/>
    <s v="事业"/>
    <s v="新"/>
    <m/>
    <m/>
    <n v="1682"/>
    <n v="1460"/>
    <m/>
    <m/>
    <n v="220"/>
    <m/>
    <m/>
    <m/>
    <m/>
    <m/>
    <m/>
    <m/>
    <m/>
    <m/>
    <n v="1840"/>
    <m/>
    <m/>
    <n v="5202"/>
  </r>
  <r>
    <x v="0"/>
    <x v="1"/>
    <s v="副科"/>
    <s v="432925196310136911"/>
    <s v="605656016200039742"/>
    <s v="企业"/>
    <s v="原"/>
    <m/>
    <m/>
    <m/>
    <m/>
    <n v="923"/>
    <m/>
    <n v="220"/>
    <m/>
    <m/>
    <m/>
    <m/>
    <m/>
    <m/>
    <m/>
    <m/>
    <n v="300"/>
    <n v="1970"/>
    <m/>
    <m/>
    <n v="3413"/>
  </r>
  <r>
    <x v="0"/>
    <x v="2"/>
    <m/>
    <s v="431125199503300027"/>
    <s v="6217995650002583543"/>
    <s v="见习"/>
    <m/>
    <m/>
    <m/>
    <m/>
    <m/>
    <n v="1390"/>
    <m/>
    <m/>
    <m/>
    <m/>
    <m/>
    <m/>
    <m/>
    <m/>
    <m/>
    <m/>
    <m/>
    <n v="1480"/>
    <m/>
    <m/>
    <n v="2870"/>
  </r>
  <r>
    <x v="1"/>
    <x v="3"/>
    <s v="正科"/>
    <s v="432922196802131210"/>
    <s v="605656016200039308"/>
    <s v="事业"/>
    <s v="新"/>
    <m/>
    <m/>
    <n v="1275"/>
    <n v="1460"/>
    <m/>
    <m/>
    <m/>
    <m/>
    <m/>
    <m/>
    <m/>
    <m/>
    <n v="260"/>
    <m/>
    <m/>
    <m/>
    <n v="1840"/>
    <m/>
    <m/>
    <n v="4835"/>
  </r>
  <r>
    <x v="1"/>
    <x v="4"/>
    <s v="正科"/>
    <s v="432925197505176934"/>
    <s v="605656016200039316"/>
    <s v="事业"/>
    <s v="新"/>
    <m/>
    <m/>
    <n v="874"/>
    <n v="1460"/>
    <m/>
    <m/>
    <m/>
    <m/>
    <m/>
    <m/>
    <m/>
    <m/>
    <n v="260"/>
    <m/>
    <m/>
    <m/>
    <n v="1840"/>
    <m/>
    <m/>
    <n v="4434"/>
  </r>
  <r>
    <x v="1"/>
    <x v="5"/>
    <s v="副科"/>
    <s v="432925196808256937"/>
    <s v="605656016200039332"/>
    <s v="企业"/>
    <s v="原"/>
    <m/>
    <m/>
    <m/>
    <m/>
    <n v="815"/>
    <m/>
    <m/>
    <m/>
    <m/>
    <m/>
    <m/>
    <m/>
    <n v="260"/>
    <m/>
    <m/>
    <n v="300"/>
    <n v="1970"/>
    <m/>
    <m/>
    <n v="3345"/>
  </r>
  <r>
    <x v="1"/>
    <x v="6"/>
    <m/>
    <s v="432925195707116914"/>
    <s v="605656016200039324"/>
    <s v="企业"/>
    <s v="原"/>
    <m/>
    <m/>
    <m/>
    <m/>
    <n v="896"/>
    <m/>
    <m/>
    <m/>
    <m/>
    <m/>
    <m/>
    <m/>
    <n v="260"/>
    <m/>
    <m/>
    <n v="300"/>
    <n v="1670"/>
    <m/>
    <m/>
    <n v="3126"/>
  </r>
  <r>
    <x v="2"/>
    <x v="7"/>
    <s v="正科"/>
    <s v="432925195709296912"/>
    <s v="605656016200040111"/>
    <s v="公务员"/>
    <s v="新"/>
    <n v="2477"/>
    <n v="860"/>
    <m/>
    <m/>
    <m/>
    <m/>
    <m/>
    <m/>
    <m/>
    <m/>
    <m/>
    <m/>
    <m/>
    <m/>
    <m/>
    <m/>
    <n v="1840"/>
    <m/>
    <m/>
    <n v="5177"/>
  </r>
  <r>
    <x v="2"/>
    <x v="8"/>
    <m/>
    <s v="431103198706140024"/>
    <s v="605656016200040306"/>
    <s v="公务员"/>
    <s v="新"/>
    <n v="1066"/>
    <n v="600"/>
    <m/>
    <m/>
    <m/>
    <m/>
    <m/>
    <m/>
    <m/>
    <m/>
    <m/>
    <m/>
    <m/>
    <n v="15"/>
    <m/>
    <m/>
    <n v="1570"/>
    <m/>
    <m/>
    <n v="3251"/>
  </r>
  <r>
    <x v="2"/>
    <x v="9"/>
    <m/>
    <s v="433101199005300017"/>
    <s v="605656016260049899"/>
    <s v="公务员"/>
    <s v="新"/>
    <n v="947"/>
    <n v="600"/>
    <m/>
    <m/>
    <m/>
    <m/>
    <m/>
    <m/>
    <m/>
    <m/>
    <m/>
    <m/>
    <m/>
    <m/>
    <m/>
    <m/>
    <n v="1570"/>
    <m/>
    <m/>
    <n v="3117"/>
  </r>
  <r>
    <x v="2"/>
    <x v="10"/>
    <m/>
    <s v="432503199207210582"/>
    <s v="605656016260080676"/>
    <s v="公务员"/>
    <s v="新"/>
    <n v="1390"/>
    <m/>
    <m/>
    <m/>
    <m/>
    <m/>
    <m/>
    <m/>
    <m/>
    <m/>
    <m/>
    <m/>
    <m/>
    <n v="15"/>
    <m/>
    <m/>
    <n v="1480"/>
    <m/>
    <m/>
    <n v="2885"/>
  </r>
  <r>
    <x v="2"/>
    <x v="11"/>
    <s v="正科"/>
    <n v="4.3292519640126598E+17"/>
    <s v="605656016200038217"/>
    <s v="事业"/>
    <s v="新"/>
    <m/>
    <m/>
    <n v="1682"/>
    <n v="1460"/>
    <m/>
    <m/>
    <m/>
    <m/>
    <m/>
    <m/>
    <m/>
    <m/>
    <m/>
    <m/>
    <m/>
    <m/>
    <n v="1840"/>
    <m/>
    <m/>
    <n v="4982"/>
  </r>
  <r>
    <x v="2"/>
    <x v="12"/>
    <s v="正科"/>
    <s v="43292519670414691X"/>
    <s v="605656016200038225"/>
    <s v="事业"/>
    <s v="新"/>
    <m/>
    <m/>
    <n v="1433"/>
    <n v="1460"/>
    <m/>
    <m/>
    <m/>
    <m/>
    <m/>
    <m/>
    <m/>
    <m/>
    <m/>
    <m/>
    <m/>
    <m/>
    <n v="1840"/>
    <m/>
    <m/>
    <n v="4733"/>
  </r>
  <r>
    <x v="2"/>
    <x v="13"/>
    <m/>
    <s v="432925196304186920"/>
    <s v="605656016200039017"/>
    <s v="事业"/>
    <s v="新"/>
    <m/>
    <m/>
    <n v="1767"/>
    <n v="1220"/>
    <m/>
    <m/>
    <m/>
    <m/>
    <m/>
    <m/>
    <m/>
    <m/>
    <m/>
    <n v="15"/>
    <m/>
    <m/>
    <n v="1570"/>
    <m/>
    <m/>
    <n v="4572"/>
  </r>
  <r>
    <x v="2"/>
    <x v="14"/>
    <s v="副科"/>
    <s v="432925197001026924"/>
    <s v="605656016200038233"/>
    <s v="企业"/>
    <s v="原"/>
    <m/>
    <m/>
    <n v="417"/>
    <n v="680"/>
    <m/>
    <m/>
    <m/>
    <m/>
    <m/>
    <m/>
    <m/>
    <m/>
    <m/>
    <n v="15"/>
    <m/>
    <n v="300"/>
    <n v="1970"/>
    <m/>
    <m/>
    <n v="3382"/>
  </r>
  <r>
    <x v="2"/>
    <x v="15"/>
    <s v="中级"/>
    <s v="432925197405046921"/>
    <s v="605656016200040058"/>
    <s v="企业"/>
    <s v="原"/>
    <m/>
    <m/>
    <m/>
    <m/>
    <n v="815"/>
    <m/>
    <m/>
    <m/>
    <m/>
    <m/>
    <m/>
    <m/>
    <m/>
    <n v="15"/>
    <m/>
    <n v="300"/>
    <n v="1970"/>
    <m/>
    <m/>
    <n v="3100"/>
  </r>
  <r>
    <x v="2"/>
    <x v="16"/>
    <s v="中级"/>
    <s v="430626196809257526"/>
    <s v="605656016200038292"/>
    <s v="企业"/>
    <s v="原"/>
    <m/>
    <m/>
    <n v="499"/>
    <n v="680"/>
    <m/>
    <m/>
    <m/>
    <m/>
    <m/>
    <m/>
    <m/>
    <m/>
    <m/>
    <n v="15"/>
    <m/>
    <n v="300"/>
    <n v="1970"/>
    <m/>
    <m/>
    <n v="3464"/>
  </r>
  <r>
    <x v="2"/>
    <x v="17"/>
    <s v="中级"/>
    <s v="432925197203236962"/>
    <s v="605656016200038276"/>
    <s v="企业"/>
    <s v="原"/>
    <m/>
    <m/>
    <m/>
    <m/>
    <n v="843"/>
    <m/>
    <m/>
    <m/>
    <m/>
    <m/>
    <m/>
    <m/>
    <m/>
    <n v="15"/>
    <m/>
    <n v="300"/>
    <n v="1970"/>
    <m/>
    <m/>
    <n v="3128"/>
  </r>
  <r>
    <x v="2"/>
    <x v="18"/>
    <s v="副科"/>
    <s v="432925196709146927"/>
    <s v="605656016200038250"/>
    <s v="企业"/>
    <s v="原"/>
    <m/>
    <m/>
    <n v="499"/>
    <n v="680"/>
    <m/>
    <m/>
    <m/>
    <m/>
    <m/>
    <m/>
    <m/>
    <m/>
    <m/>
    <n v="15"/>
    <m/>
    <n v="300"/>
    <n v="1970"/>
    <m/>
    <m/>
    <n v="3464"/>
  </r>
  <r>
    <x v="2"/>
    <x v="19"/>
    <s v="中级"/>
    <s v="43292519710712694X"/>
    <s v="605656016200038493"/>
    <s v="企业"/>
    <s v="原"/>
    <m/>
    <m/>
    <m/>
    <m/>
    <n v="896"/>
    <m/>
    <m/>
    <m/>
    <m/>
    <m/>
    <m/>
    <m/>
    <m/>
    <n v="15"/>
    <m/>
    <n v="300"/>
    <n v="1970"/>
    <m/>
    <m/>
    <n v="3181"/>
  </r>
  <r>
    <x v="2"/>
    <x v="20"/>
    <m/>
    <s v="431125198901186923"/>
    <s v="6217995650007202453"/>
    <s v="见习"/>
    <m/>
    <m/>
    <m/>
    <m/>
    <m/>
    <n v="1390"/>
    <m/>
    <m/>
    <m/>
    <m/>
    <m/>
    <m/>
    <m/>
    <m/>
    <m/>
    <m/>
    <m/>
    <n v="1480"/>
    <m/>
    <m/>
    <n v="2870"/>
  </r>
  <r>
    <x v="2"/>
    <x v="21"/>
    <m/>
    <s v="432524199406181245"/>
    <s v="43050003909748"/>
    <s v="见习"/>
    <m/>
    <m/>
    <m/>
    <m/>
    <m/>
    <n v="1390"/>
    <m/>
    <m/>
    <m/>
    <m/>
    <m/>
    <m/>
    <m/>
    <m/>
    <m/>
    <m/>
    <m/>
    <n v="1480"/>
    <m/>
    <m/>
    <n v="2870"/>
  </r>
  <r>
    <x v="2"/>
    <x v="22"/>
    <s v="正科"/>
    <s v="430522197201048818"/>
    <s v="605656016200039994"/>
    <s v="公务员"/>
    <s v="新"/>
    <n v="1643"/>
    <n v="860"/>
    <m/>
    <m/>
    <m/>
    <m/>
    <m/>
    <m/>
    <m/>
    <m/>
    <m/>
    <m/>
    <m/>
    <m/>
    <m/>
    <m/>
    <n v="1840"/>
    <m/>
    <m/>
    <n v="4343"/>
  </r>
  <r>
    <x v="3"/>
    <x v="23"/>
    <s v="正科"/>
    <s v="432925196709296917"/>
    <s v="6221885651012650350"/>
    <s v="事业"/>
    <s v="新"/>
    <m/>
    <m/>
    <n v="1202"/>
    <n v="1460"/>
    <m/>
    <m/>
    <m/>
    <m/>
    <m/>
    <m/>
    <m/>
    <m/>
    <m/>
    <m/>
    <m/>
    <m/>
    <n v="1840"/>
    <m/>
    <m/>
    <n v="4502"/>
  </r>
  <r>
    <x v="3"/>
    <x v="24"/>
    <m/>
    <s v="432925198108256919"/>
    <s v="605656016260080295"/>
    <s v="事业"/>
    <s v="新"/>
    <n v="428"/>
    <n v="1140"/>
    <m/>
    <m/>
    <m/>
    <m/>
    <m/>
    <m/>
    <m/>
    <m/>
    <m/>
    <m/>
    <m/>
    <m/>
    <m/>
    <m/>
    <n v="1480"/>
    <m/>
    <m/>
    <n v="3048"/>
  </r>
  <r>
    <x v="3"/>
    <x v="25"/>
    <s v="正科"/>
    <s v="432925196602136913"/>
    <s v="605656016200039068"/>
    <s v="事业"/>
    <s v="新"/>
    <m/>
    <m/>
    <n v="1760"/>
    <n v="1858"/>
    <m/>
    <n v="362"/>
    <m/>
    <m/>
    <m/>
    <m/>
    <m/>
    <m/>
    <m/>
    <m/>
    <m/>
    <m/>
    <n v="1840"/>
    <m/>
    <m/>
    <n v="5820"/>
  </r>
  <r>
    <x v="3"/>
    <x v="26"/>
    <m/>
    <s v="432925198205100019"/>
    <s v="605656016200039445"/>
    <s v="企业"/>
    <s v="原"/>
    <m/>
    <m/>
    <n v="181"/>
    <n v="640"/>
    <m/>
    <m/>
    <m/>
    <m/>
    <m/>
    <m/>
    <m/>
    <m/>
    <m/>
    <m/>
    <m/>
    <n v="300"/>
    <n v="1970"/>
    <m/>
    <m/>
    <n v="3091"/>
  </r>
  <r>
    <x v="3"/>
    <x v="27"/>
    <s v="正科"/>
    <s v="432925195812236918"/>
    <s v="605656016260080279"/>
    <s v="企业"/>
    <s v="原"/>
    <m/>
    <m/>
    <n v="735"/>
    <n v="720"/>
    <m/>
    <m/>
    <m/>
    <m/>
    <m/>
    <m/>
    <m/>
    <m/>
    <m/>
    <m/>
    <m/>
    <n v="300"/>
    <n v="2170"/>
    <m/>
    <m/>
    <n v="3925"/>
  </r>
  <r>
    <x v="3"/>
    <x v="28"/>
    <s v="副科"/>
    <s v="43292519630102693X"/>
    <s v="605656016260080287"/>
    <s v="企业"/>
    <s v="原"/>
    <m/>
    <m/>
    <n v="673"/>
    <n v="640"/>
    <m/>
    <m/>
    <m/>
    <m/>
    <m/>
    <m/>
    <m/>
    <m/>
    <m/>
    <m/>
    <m/>
    <n v="300"/>
    <n v="1970"/>
    <m/>
    <m/>
    <n v="3583"/>
  </r>
  <r>
    <x v="3"/>
    <x v="29"/>
    <m/>
    <s v="432925195602156936"/>
    <s v="605656016260090278"/>
    <s v="企业"/>
    <s v="原"/>
    <m/>
    <m/>
    <m/>
    <m/>
    <n v="978"/>
    <m/>
    <m/>
    <m/>
    <m/>
    <m/>
    <m/>
    <m/>
    <m/>
    <m/>
    <m/>
    <n v="300"/>
    <n v="1670"/>
    <m/>
    <m/>
    <n v="2948"/>
  </r>
  <r>
    <x v="3"/>
    <x v="30"/>
    <m/>
    <s v="432925197703106929"/>
    <s v="605656016200027466"/>
    <s v="企业"/>
    <s v="原"/>
    <m/>
    <m/>
    <m/>
    <m/>
    <n v="790"/>
    <m/>
    <m/>
    <m/>
    <m/>
    <m/>
    <m/>
    <m/>
    <m/>
    <n v="15"/>
    <m/>
    <n v="300"/>
    <n v="1970"/>
    <m/>
    <m/>
    <n v="3075"/>
  </r>
  <r>
    <x v="4"/>
    <x v="31"/>
    <s v="正科"/>
    <s v="430426196908026319"/>
    <s v="605656016200040380"/>
    <s v="事业"/>
    <s v="新"/>
    <m/>
    <m/>
    <n v="1202"/>
    <n v="1460"/>
    <m/>
    <m/>
    <m/>
    <m/>
    <m/>
    <m/>
    <m/>
    <m/>
    <m/>
    <m/>
    <m/>
    <m/>
    <n v="1840"/>
    <m/>
    <m/>
    <n v="4502"/>
  </r>
  <r>
    <x v="4"/>
    <x v="32"/>
    <s v="副科"/>
    <s v="432925196611286921"/>
    <s v="605656016200039775"/>
    <s v="事业"/>
    <s v="新"/>
    <m/>
    <m/>
    <n v="993"/>
    <n v="1320"/>
    <m/>
    <m/>
    <m/>
    <m/>
    <m/>
    <m/>
    <m/>
    <m/>
    <m/>
    <n v="15"/>
    <m/>
    <m/>
    <n v="1680"/>
    <m/>
    <m/>
    <n v="4008"/>
  </r>
  <r>
    <x v="4"/>
    <x v="33"/>
    <m/>
    <s v="432925195611026914"/>
    <s v="605656016200027722"/>
    <s v="事业"/>
    <s v="新"/>
    <m/>
    <m/>
    <n v="1438"/>
    <n v="1300"/>
    <m/>
    <m/>
    <m/>
    <m/>
    <m/>
    <m/>
    <m/>
    <m/>
    <m/>
    <m/>
    <m/>
    <m/>
    <n v="1570"/>
    <m/>
    <m/>
    <n v="4308"/>
  </r>
  <r>
    <x v="5"/>
    <x v="34"/>
    <s v="正科"/>
    <s v="432901197104140833"/>
    <s v="605656016200027595"/>
    <s v="公务员"/>
    <s v="新"/>
    <n v="1785"/>
    <n v="860"/>
    <m/>
    <m/>
    <m/>
    <m/>
    <m/>
    <m/>
    <m/>
    <m/>
    <m/>
    <m/>
    <m/>
    <m/>
    <m/>
    <m/>
    <n v="1840"/>
    <m/>
    <m/>
    <n v="4485"/>
  </r>
  <r>
    <x v="5"/>
    <x v="35"/>
    <s v="正科"/>
    <s v="432925196608106918"/>
    <s v="605656016200038452"/>
    <s v="公务员"/>
    <s v="新"/>
    <n v="1995"/>
    <n v="820"/>
    <m/>
    <m/>
    <m/>
    <m/>
    <m/>
    <m/>
    <m/>
    <m/>
    <m/>
    <m/>
    <m/>
    <m/>
    <m/>
    <m/>
    <n v="1840"/>
    <m/>
    <m/>
    <n v="4655"/>
  </r>
  <r>
    <x v="5"/>
    <x v="36"/>
    <s v="副科"/>
    <s v="43102319821207184X"/>
    <s v="605656016200038485"/>
    <s v="公务员"/>
    <s v="新"/>
    <n v="1212"/>
    <n v="690"/>
    <m/>
    <m/>
    <m/>
    <m/>
    <m/>
    <n v="60"/>
    <m/>
    <m/>
    <m/>
    <m/>
    <m/>
    <n v="15"/>
    <m/>
    <m/>
    <n v="1680"/>
    <m/>
    <m/>
    <n v="3657"/>
  </r>
  <r>
    <x v="5"/>
    <x v="37"/>
    <s v="副科"/>
    <s v="432925196602026917"/>
    <s v="605656016200038469"/>
    <s v="公务员"/>
    <s v="新"/>
    <n v="1833"/>
    <n v="690"/>
    <m/>
    <m/>
    <m/>
    <m/>
    <m/>
    <m/>
    <n v="85"/>
    <m/>
    <m/>
    <m/>
    <m/>
    <m/>
    <m/>
    <m/>
    <n v="1680"/>
    <m/>
    <m/>
    <n v="4288"/>
  </r>
  <r>
    <x v="5"/>
    <x v="38"/>
    <m/>
    <s v="431103198707093610"/>
    <s v="605656016200040339"/>
    <s v="事业"/>
    <s v="新"/>
    <m/>
    <m/>
    <n v="419"/>
    <n v="1220"/>
    <m/>
    <m/>
    <m/>
    <m/>
    <m/>
    <m/>
    <m/>
    <m/>
    <m/>
    <m/>
    <m/>
    <m/>
    <n v="1570"/>
    <m/>
    <m/>
    <n v="3209"/>
  </r>
  <r>
    <x v="5"/>
    <x v="39"/>
    <m/>
    <s v="43112519860528692X"/>
    <s v="605656016200039025"/>
    <s v="事业"/>
    <s v="新"/>
    <m/>
    <m/>
    <n v="493"/>
    <n v="1220"/>
    <m/>
    <m/>
    <m/>
    <m/>
    <m/>
    <m/>
    <m/>
    <m/>
    <m/>
    <n v="15"/>
    <m/>
    <m/>
    <n v="1570"/>
    <m/>
    <m/>
    <n v="3298"/>
  </r>
  <r>
    <x v="5"/>
    <x v="40"/>
    <m/>
    <m/>
    <s v="605656016260090219"/>
    <s v="事业"/>
    <s v="新"/>
    <m/>
    <m/>
    <m/>
    <n v="1390"/>
    <m/>
    <m/>
    <m/>
    <m/>
    <m/>
    <m/>
    <m/>
    <m/>
    <m/>
    <n v="15"/>
    <m/>
    <m/>
    <n v="1480"/>
    <m/>
    <m/>
    <n v="2885"/>
  </r>
  <r>
    <x v="5"/>
    <x v="41"/>
    <m/>
    <s v="450104198109191025"/>
    <s v="605656016200038508"/>
    <s v="企业"/>
    <s v="原"/>
    <m/>
    <m/>
    <n v="148"/>
    <n v="545"/>
    <m/>
    <m/>
    <m/>
    <m/>
    <m/>
    <m/>
    <m/>
    <m/>
    <m/>
    <n v="15"/>
    <m/>
    <n v="300"/>
    <n v="1670"/>
    <m/>
    <m/>
    <n v="2678"/>
  </r>
  <r>
    <x v="5"/>
    <x v="42"/>
    <m/>
    <s v="431103198512123381"/>
    <s v="6217995650002583378"/>
    <s v="见习"/>
    <m/>
    <m/>
    <m/>
    <m/>
    <m/>
    <n v="1390"/>
    <m/>
    <m/>
    <m/>
    <m/>
    <m/>
    <m/>
    <m/>
    <m/>
    <m/>
    <m/>
    <m/>
    <n v="1480"/>
    <m/>
    <m/>
    <n v="2870"/>
  </r>
  <r>
    <x v="6"/>
    <x v="43"/>
    <s v="副科"/>
    <s v="432922197211017613"/>
    <s v="605656016200039646"/>
    <s v="公务员"/>
    <s v="新"/>
    <n v="1426"/>
    <n v="690"/>
    <m/>
    <m/>
    <m/>
    <m/>
    <m/>
    <n v="240"/>
    <m/>
    <m/>
    <n v="180"/>
    <m/>
    <m/>
    <m/>
    <m/>
    <m/>
    <n v="1680"/>
    <m/>
    <m/>
    <n v="4216"/>
  </r>
  <r>
    <x v="6"/>
    <x v="44"/>
    <s v="副科"/>
    <s v="431125198507095724"/>
    <s v="605656016200039662"/>
    <s v="公务员"/>
    <s v="新"/>
    <n v="1066"/>
    <n v="690"/>
    <m/>
    <m/>
    <m/>
    <m/>
    <m/>
    <n v="240"/>
    <m/>
    <m/>
    <n v="180"/>
    <m/>
    <m/>
    <n v="15"/>
    <m/>
    <m/>
    <n v="1680"/>
    <m/>
    <m/>
    <n v="3871"/>
  </r>
  <r>
    <x v="6"/>
    <x v="45"/>
    <m/>
    <s v="432524198608210011"/>
    <s v="605656016200039679"/>
    <s v="公务员"/>
    <s v="新"/>
    <n v="995"/>
    <n v="600"/>
    <m/>
    <m/>
    <m/>
    <m/>
    <m/>
    <n v="240"/>
    <m/>
    <m/>
    <n v="180"/>
    <m/>
    <m/>
    <m/>
    <m/>
    <m/>
    <n v="1570"/>
    <m/>
    <m/>
    <n v="3585"/>
  </r>
  <r>
    <x v="6"/>
    <x v="46"/>
    <m/>
    <s v="432901197805010038"/>
    <s v="605656016200039654"/>
    <s v="事业"/>
    <s v="新"/>
    <m/>
    <m/>
    <n v="458"/>
    <n v="1140"/>
    <m/>
    <m/>
    <m/>
    <n v="240"/>
    <m/>
    <m/>
    <n v="70"/>
    <m/>
    <m/>
    <m/>
    <m/>
    <m/>
    <n v="1480"/>
    <m/>
    <m/>
    <n v="3388"/>
  </r>
  <r>
    <x v="7"/>
    <x v="47"/>
    <s v="正科"/>
    <s v="432925196910276918"/>
    <s v="605656016200037708"/>
    <s v="事业"/>
    <s v="新"/>
    <m/>
    <m/>
    <n v="1061"/>
    <n v="1460"/>
    <m/>
    <m/>
    <m/>
    <m/>
    <m/>
    <m/>
    <m/>
    <m/>
    <m/>
    <m/>
    <m/>
    <m/>
    <n v="1840"/>
    <m/>
    <m/>
    <n v="4361"/>
  </r>
  <r>
    <x v="7"/>
    <x v="48"/>
    <m/>
    <s v="431122198408043866"/>
    <s v="605656016200037853"/>
    <s v="事业"/>
    <s v="新"/>
    <m/>
    <m/>
    <n v="493"/>
    <n v="1220"/>
    <m/>
    <m/>
    <m/>
    <m/>
    <m/>
    <m/>
    <m/>
    <m/>
    <m/>
    <n v="15"/>
    <m/>
    <m/>
    <n v="1570"/>
    <m/>
    <m/>
    <n v="3298"/>
  </r>
  <r>
    <x v="7"/>
    <x v="49"/>
    <m/>
    <s v="431125198810124612"/>
    <s v="605656016260080422"/>
    <s v="事业"/>
    <s v="新"/>
    <m/>
    <m/>
    <m/>
    <n v="1390"/>
    <m/>
    <m/>
    <m/>
    <m/>
    <m/>
    <m/>
    <m/>
    <m/>
    <m/>
    <m/>
    <m/>
    <m/>
    <n v="1480"/>
    <m/>
    <m/>
    <n v="2870"/>
  </r>
  <r>
    <x v="8"/>
    <x v="50"/>
    <s v="副处"/>
    <s v="340403197809231235"/>
    <s v="605656016200038135"/>
    <s v="公务员"/>
    <s v="新"/>
    <n v="1358"/>
    <n v="1080"/>
    <m/>
    <m/>
    <m/>
    <m/>
    <m/>
    <m/>
    <n v="90"/>
    <m/>
    <m/>
    <m/>
    <m/>
    <m/>
    <m/>
    <m/>
    <n v="2020"/>
    <m/>
    <m/>
    <n v="4548"/>
  </r>
  <r>
    <x v="8"/>
    <x v="51"/>
    <s v="正处"/>
    <s v="432923197109120637"/>
    <s v="6217995650000057011"/>
    <s v="公务员"/>
    <s v="新"/>
    <n v="1852"/>
    <n v="1360"/>
    <m/>
    <m/>
    <m/>
    <m/>
    <m/>
    <m/>
    <m/>
    <m/>
    <m/>
    <m/>
    <m/>
    <m/>
    <m/>
    <m/>
    <n v="2240"/>
    <m/>
    <m/>
    <n v="5452"/>
  </r>
  <r>
    <x v="8"/>
    <x v="52"/>
    <s v="正处"/>
    <s v="330106196611210195"/>
    <s v="6217995650000057052"/>
    <s v="公务员"/>
    <s v="新"/>
    <n v="2227"/>
    <n v="1360"/>
    <m/>
    <m/>
    <m/>
    <m/>
    <m/>
    <m/>
    <m/>
    <m/>
    <m/>
    <m/>
    <m/>
    <m/>
    <m/>
    <m/>
    <n v="2240"/>
    <m/>
    <m/>
    <n v="5827"/>
  </r>
  <r>
    <x v="8"/>
    <x v="53"/>
    <s v="副处"/>
    <s v="432925196404166927"/>
    <s v="605656016200038348"/>
    <s v="公务员"/>
    <s v="新"/>
    <n v="2477"/>
    <n v="1080"/>
    <m/>
    <m/>
    <m/>
    <m/>
    <n v="220"/>
    <m/>
    <m/>
    <m/>
    <m/>
    <m/>
    <m/>
    <n v="15"/>
    <m/>
    <m/>
    <n v="2020"/>
    <m/>
    <m/>
    <n v="5812"/>
  </r>
  <r>
    <x v="8"/>
    <x v="54"/>
    <s v="副处"/>
    <s v="432925196409166934"/>
    <s v="605656016200038356"/>
    <s v="公务员"/>
    <s v="新"/>
    <n v="2477"/>
    <n v="1080"/>
    <m/>
    <m/>
    <m/>
    <m/>
    <n v="220"/>
    <m/>
    <m/>
    <m/>
    <m/>
    <m/>
    <m/>
    <m/>
    <m/>
    <m/>
    <n v="2020"/>
    <m/>
    <m/>
    <n v="5797"/>
  </r>
  <r>
    <x v="8"/>
    <x v="55"/>
    <s v="副处"/>
    <s v="432925196608286912"/>
    <s v="605656016200038330"/>
    <s v="公务员"/>
    <s v="新"/>
    <n v="2053"/>
    <n v="1080"/>
    <m/>
    <m/>
    <m/>
    <m/>
    <m/>
    <n v="220"/>
    <m/>
    <m/>
    <m/>
    <m/>
    <m/>
    <m/>
    <m/>
    <m/>
    <n v="2020"/>
    <m/>
    <m/>
    <n v="5373"/>
  </r>
  <r>
    <x v="8"/>
    <x v="56"/>
    <s v="副处"/>
    <s v="432925196510296928"/>
    <s v="605656016200038991"/>
    <s v="公务员"/>
    <s v="新"/>
    <n v="2283"/>
    <n v="1080"/>
    <m/>
    <m/>
    <m/>
    <m/>
    <m/>
    <m/>
    <m/>
    <m/>
    <m/>
    <m/>
    <m/>
    <n v="15"/>
    <m/>
    <m/>
    <n v="2020"/>
    <m/>
    <m/>
    <n v="5398"/>
  </r>
  <r>
    <x v="8"/>
    <x v="57"/>
    <s v="副处"/>
    <s v="432925196405296918"/>
    <s v="605656016200038364"/>
    <s v="公务员"/>
    <s v="新"/>
    <n v="2168"/>
    <n v="1080"/>
    <m/>
    <m/>
    <m/>
    <m/>
    <m/>
    <m/>
    <m/>
    <m/>
    <m/>
    <m/>
    <m/>
    <m/>
    <m/>
    <m/>
    <n v="2020"/>
    <m/>
    <m/>
    <n v="5268"/>
  </r>
  <r>
    <x v="8"/>
    <x v="58"/>
    <s v="副处"/>
    <s v="432925196809290053"/>
    <s v="605656016200038397"/>
    <s v="公务员"/>
    <s v="新"/>
    <n v="1823"/>
    <n v="1080"/>
    <m/>
    <m/>
    <m/>
    <m/>
    <m/>
    <m/>
    <m/>
    <m/>
    <m/>
    <m/>
    <m/>
    <m/>
    <m/>
    <m/>
    <n v="2020"/>
    <m/>
    <m/>
    <n v="4923"/>
  </r>
  <r>
    <x v="8"/>
    <x v="59"/>
    <s v="副处"/>
    <s v="432925195609276914"/>
    <s v="605656016200038372"/>
    <s v="公务员"/>
    <s v="新"/>
    <n v="3234"/>
    <n v="1010"/>
    <m/>
    <m/>
    <m/>
    <m/>
    <m/>
    <m/>
    <m/>
    <m/>
    <m/>
    <m/>
    <m/>
    <m/>
    <m/>
    <m/>
    <n v="2020"/>
    <m/>
    <m/>
    <n v="6264"/>
  </r>
  <r>
    <x v="8"/>
    <x v="60"/>
    <s v="副处"/>
    <s v="432925196307076911"/>
    <s v="605656016200037749"/>
    <s v="公务员"/>
    <s v="新"/>
    <n v="2352"/>
    <n v="1010"/>
    <m/>
    <m/>
    <m/>
    <m/>
    <m/>
    <m/>
    <m/>
    <m/>
    <m/>
    <m/>
    <m/>
    <m/>
    <m/>
    <m/>
    <n v="2020"/>
    <m/>
    <m/>
    <n v="5382"/>
  </r>
  <r>
    <x v="9"/>
    <x v="61"/>
    <s v="正科"/>
    <s v="432925195708176935"/>
    <s v="605656016200039839"/>
    <s v="公务员"/>
    <s v="新"/>
    <n v="2477"/>
    <n v="820"/>
    <m/>
    <m/>
    <m/>
    <m/>
    <m/>
    <m/>
    <m/>
    <m/>
    <m/>
    <m/>
    <m/>
    <m/>
    <m/>
    <m/>
    <n v="1840"/>
    <m/>
    <m/>
    <n v="5137"/>
  </r>
  <r>
    <x v="9"/>
    <x v="62"/>
    <s v="正科"/>
    <s v="432925196511076935"/>
    <s v="605656016200039172"/>
    <s v="事业"/>
    <s v="新"/>
    <m/>
    <m/>
    <n v="1767"/>
    <n v="1760"/>
    <m/>
    <n v="353"/>
    <m/>
    <m/>
    <m/>
    <m/>
    <m/>
    <m/>
    <m/>
    <m/>
    <m/>
    <m/>
    <n v="1840"/>
    <m/>
    <m/>
    <n v="5720"/>
  </r>
  <r>
    <x v="9"/>
    <x v="63"/>
    <s v="正科"/>
    <s v="430111196812160512"/>
    <s v="605656016200039822"/>
    <s v="事业"/>
    <s v="新"/>
    <m/>
    <m/>
    <n v="1275"/>
    <n v="1460"/>
    <m/>
    <m/>
    <m/>
    <m/>
    <m/>
    <m/>
    <m/>
    <m/>
    <m/>
    <m/>
    <m/>
    <m/>
    <n v="1840"/>
    <m/>
    <m/>
    <n v="4575"/>
  </r>
  <r>
    <x v="9"/>
    <x v="64"/>
    <m/>
    <s v="431103199104155717"/>
    <s v="605656016260080414"/>
    <s v="事业"/>
    <s v="新"/>
    <m/>
    <m/>
    <n v="327"/>
    <n v="1220"/>
    <m/>
    <m/>
    <m/>
    <m/>
    <m/>
    <m/>
    <m/>
    <m/>
    <m/>
    <m/>
    <m/>
    <m/>
    <n v="1480"/>
    <m/>
    <m/>
    <n v="3027"/>
  </r>
  <r>
    <x v="9"/>
    <x v="65"/>
    <s v="副科"/>
    <s v="432925196503296911"/>
    <s v="605656016200039847"/>
    <s v="企业"/>
    <s v="原"/>
    <m/>
    <m/>
    <n v="643"/>
    <n v="640"/>
    <m/>
    <m/>
    <m/>
    <m/>
    <m/>
    <m/>
    <m/>
    <m/>
    <m/>
    <m/>
    <m/>
    <n v="300"/>
    <n v="1970"/>
    <m/>
    <m/>
    <n v="3553"/>
  </r>
  <r>
    <x v="9"/>
    <x v="66"/>
    <m/>
    <s v="432925197810316913"/>
    <s v="605656016200028901"/>
    <s v="企业"/>
    <s v="原"/>
    <m/>
    <m/>
    <n v="217"/>
    <n v="545"/>
    <m/>
    <m/>
    <m/>
    <m/>
    <m/>
    <m/>
    <m/>
    <m/>
    <m/>
    <m/>
    <m/>
    <n v="300"/>
    <n v="1670"/>
    <m/>
    <m/>
    <n v="2732"/>
  </r>
  <r>
    <x v="9"/>
    <x v="67"/>
    <m/>
    <s v="432930198209182470"/>
    <s v="605656016200039855"/>
    <s v="企业"/>
    <s v="原"/>
    <m/>
    <m/>
    <n v="202"/>
    <n v="545"/>
    <m/>
    <m/>
    <m/>
    <m/>
    <m/>
    <m/>
    <m/>
    <m/>
    <m/>
    <m/>
    <m/>
    <n v="300"/>
    <n v="1670"/>
    <m/>
    <m/>
    <n v="2717"/>
  </r>
  <r>
    <x v="10"/>
    <x v="68"/>
    <m/>
    <s v="431103199108280021"/>
    <s v="6217995650005110682"/>
    <s v="公务员"/>
    <s v="新"/>
    <n v="1390"/>
    <m/>
    <m/>
    <m/>
    <m/>
    <m/>
    <m/>
    <m/>
    <m/>
    <m/>
    <m/>
    <m/>
    <m/>
    <n v="15"/>
    <m/>
    <m/>
    <n v="1480"/>
    <m/>
    <m/>
    <n v="2885"/>
  </r>
  <r>
    <x v="10"/>
    <x v="69"/>
    <m/>
    <s v="43112119910807655X"/>
    <s v="6217995650005111177"/>
    <s v="公务员"/>
    <s v="新"/>
    <n v="1390"/>
    <m/>
    <m/>
    <m/>
    <m/>
    <m/>
    <m/>
    <m/>
    <m/>
    <m/>
    <m/>
    <m/>
    <m/>
    <m/>
    <m/>
    <m/>
    <n v="1480"/>
    <m/>
    <m/>
    <n v="2870"/>
  </r>
  <r>
    <x v="10"/>
    <x v="70"/>
    <s v="科员"/>
    <s v="431125198708190023"/>
    <s v="605656016200037804"/>
    <s v="事业"/>
    <s v="新"/>
    <m/>
    <m/>
    <n v="355"/>
    <n v="1150"/>
    <m/>
    <m/>
    <m/>
    <m/>
    <m/>
    <m/>
    <m/>
    <m/>
    <m/>
    <n v="15"/>
    <m/>
    <m/>
    <n v="1480"/>
    <m/>
    <m/>
    <n v="3000"/>
  </r>
  <r>
    <x v="10"/>
    <x v="71"/>
    <m/>
    <s v="431123198910140027"/>
    <s v="605656016260080383"/>
    <s v="事业"/>
    <s v="新"/>
    <m/>
    <m/>
    <m/>
    <n v="1390"/>
    <m/>
    <m/>
    <m/>
    <m/>
    <m/>
    <m/>
    <m/>
    <m/>
    <m/>
    <n v="15"/>
    <m/>
    <m/>
    <n v="1480"/>
    <m/>
    <m/>
    <n v="2885"/>
  </r>
  <r>
    <x v="10"/>
    <x v="72"/>
    <s v="正科"/>
    <s v="43292519690212691X"/>
    <s v="605656016200037765"/>
    <s v="企业"/>
    <s v="原"/>
    <m/>
    <m/>
    <n v="613"/>
    <n v="720"/>
    <m/>
    <m/>
    <m/>
    <m/>
    <m/>
    <m/>
    <m/>
    <m/>
    <m/>
    <m/>
    <m/>
    <n v="300"/>
    <n v="2170"/>
    <m/>
    <m/>
    <n v="3803"/>
  </r>
  <r>
    <x v="11"/>
    <x v="73"/>
    <s v="正科"/>
    <s v="432925196502196919"/>
    <s v="605656016200039718"/>
    <s v="公务员"/>
    <s v="新"/>
    <n v="2205"/>
    <n v="820"/>
    <m/>
    <m/>
    <m/>
    <m/>
    <m/>
    <m/>
    <m/>
    <m/>
    <m/>
    <m/>
    <m/>
    <m/>
    <m/>
    <m/>
    <n v="1840"/>
    <m/>
    <m/>
    <n v="4865"/>
  </r>
  <r>
    <x v="11"/>
    <x v="74"/>
    <s v="副科"/>
    <s v="430111196810050491"/>
    <s v="605656016200037773"/>
    <s v="公务员"/>
    <s v="新"/>
    <n v="1833"/>
    <n v="720"/>
    <m/>
    <m/>
    <m/>
    <m/>
    <m/>
    <m/>
    <m/>
    <m/>
    <m/>
    <m/>
    <m/>
    <m/>
    <m/>
    <m/>
    <n v="1680"/>
    <m/>
    <m/>
    <n v="4233"/>
  </r>
  <r>
    <x v="11"/>
    <x v="75"/>
    <m/>
    <s v="431125199108170023"/>
    <s v="6217995650005111342"/>
    <s v="公务员"/>
    <s v="新"/>
    <n v="1390"/>
    <m/>
    <m/>
    <m/>
    <m/>
    <m/>
    <m/>
    <m/>
    <m/>
    <m/>
    <m/>
    <m/>
    <m/>
    <n v="15"/>
    <m/>
    <m/>
    <n v="1480"/>
    <m/>
    <m/>
    <n v="2885"/>
  </r>
  <r>
    <x v="11"/>
    <x v="76"/>
    <s v="副科"/>
    <s v="432925198310206931"/>
    <s v="605656016200037790"/>
    <s v="事业"/>
    <s v="新"/>
    <m/>
    <m/>
    <n v="456"/>
    <n v="1390"/>
    <m/>
    <m/>
    <m/>
    <m/>
    <m/>
    <m/>
    <m/>
    <m/>
    <m/>
    <m/>
    <m/>
    <m/>
    <n v="1680"/>
    <m/>
    <m/>
    <n v="3526"/>
  </r>
  <r>
    <x v="11"/>
    <x v="77"/>
    <m/>
    <s v="432925198302046915"/>
    <s v="605656016200040275"/>
    <s v="事业"/>
    <s v="新"/>
    <m/>
    <m/>
    <n v="355"/>
    <n v="1150"/>
    <m/>
    <m/>
    <m/>
    <m/>
    <m/>
    <m/>
    <m/>
    <m/>
    <m/>
    <m/>
    <m/>
    <m/>
    <n v="1480"/>
    <m/>
    <m/>
    <n v="2985"/>
  </r>
  <r>
    <x v="11"/>
    <x v="78"/>
    <s v="科员"/>
    <s v="432925197907246915"/>
    <s v="605656016200037812"/>
    <s v="事业"/>
    <s v="新"/>
    <m/>
    <m/>
    <n v="528"/>
    <n v="1140"/>
    <m/>
    <m/>
    <m/>
    <m/>
    <m/>
    <m/>
    <m/>
    <m/>
    <m/>
    <m/>
    <m/>
    <m/>
    <n v="1480"/>
    <m/>
    <m/>
    <n v="3148"/>
  </r>
  <r>
    <x v="11"/>
    <x v="79"/>
    <m/>
    <s v="432925196508166921"/>
    <s v="605656016200037837"/>
    <s v="企业"/>
    <s v="原"/>
    <m/>
    <m/>
    <m/>
    <m/>
    <n v="529.79999999999995"/>
    <m/>
    <m/>
    <m/>
    <m/>
    <m/>
    <m/>
    <m/>
    <m/>
    <m/>
    <m/>
    <n v="171"/>
    <n v="952"/>
    <m/>
    <m/>
    <n v="1652.8"/>
  </r>
  <r>
    <x v="12"/>
    <x v="80"/>
    <s v="副科"/>
    <s v="432925196907166929"/>
    <s v="605656016200028145"/>
    <s v="事业"/>
    <s v="新"/>
    <m/>
    <m/>
    <n v="1202"/>
    <n v="1390"/>
    <m/>
    <m/>
    <m/>
    <m/>
    <m/>
    <m/>
    <m/>
    <m/>
    <m/>
    <n v="15"/>
    <m/>
    <m/>
    <n v="1680"/>
    <m/>
    <m/>
    <n v="4287"/>
  </r>
  <r>
    <x v="12"/>
    <x v="81"/>
    <m/>
    <s v="432925195706306919"/>
    <s v="605656016200027659"/>
    <s v="事业"/>
    <s v="新"/>
    <m/>
    <m/>
    <n v="1186"/>
    <n v="1300"/>
    <m/>
    <m/>
    <m/>
    <m/>
    <m/>
    <m/>
    <m/>
    <m/>
    <m/>
    <m/>
    <m/>
    <m/>
    <n v="1570"/>
    <m/>
    <m/>
    <n v="4056"/>
  </r>
  <r>
    <x v="12"/>
    <x v="82"/>
    <m/>
    <s v="432925196803296913"/>
    <s v="605656016200034859"/>
    <s v="事业"/>
    <s v="新"/>
    <m/>
    <m/>
    <n v="788"/>
    <n v="1300"/>
    <m/>
    <m/>
    <m/>
    <m/>
    <m/>
    <m/>
    <m/>
    <m/>
    <m/>
    <m/>
    <m/>
    <m/>
    <n v="1570"/>
    <m/>
    <m/>
    <n v="3658"/>
  </r>
  <r>
    <x v="12"/>
    <x v="83"/>
    <m/>
    <s v="432925196812026915"/>
    <s v="605656016200038401"/>
    <s v="事业"/>
    <s v="新"/>
    <m/>
    <m/>
    <n v="894"/>
    <n v="1300"/>
    <m/>
    <m/>
    <m/>
    <m/>
    <m/>
    <m/>
    <m/>
    <m/>
    <m/>
    <m/>
    <m/>
    <m/>
    <n v="1570"/>
    <m/>
    <m/>
    <n v="3764"/>
  </r>
  <r>
    <x v="12"/>
    <x v="84"/>
    <m/>
    <s v="432925197201156926"/>
    <s v="605656016200038862"/>
    <s v="事业"/>
    <s v="新"/>
    <m/>
    <m/>
    <n v="608"/>
    <n v="1200"/>
    <m/>
    <m/>
    <m/>
    <m/>
    <m/>
    <m/>
    <m/>
    <m/>
    <m/>
    <n v="15"/>
    <m/>
    <m/>
    <n v="1515"/>
    <m/>
    <m/>
    <n v="3338"/>
  </r>
  <r>
    <x v="12"/>
    <x v="85"/>
    <m/>
    <s v="432925196606086917"/>
    <s v="605656016200039009"/>
    <s v="企业"/>
    <s v="原"/>
    <m/>
    <m/>
    <m/>
    <m/>
    <n v="815"/>
    <m/>
    <m/>
    <m/>
    <m/>
    <m/>
    <m/>
    <m/>
    <m/>
    <m/>
    <m/>
    <n v="300"/>
    <n v="1670"/>
    <m/>
    <m/>
    <n v="2785"/>
  </r>
  <r>
    <x v="12"/>
    <x v="86"/>
    <m/>
    <s v="432925196308056912"/>
    <s v="605656016200038444"/>
    <s v="企业"/>
    <s v="原"/>
    <m/>
    <m/>
    <m/>
    <m/>
    <n v="815"/>
    <m/>
    <m/>
    <m/>
    <m/>
    <m/>
    <m/>
    <m/>
    <m/>
    <m/>
    <m/>
    <n v="300"/>
    <n v="1670"/>
    <m/>
    <m/>
    <n v="2785"/>
  </r>
  <r>
    <x v="12"/>
    <x v="87"/>
    <m/>
    <s v="432925196403186918"/>
    <s v="605656016200039033"/>
    <s v="企业"/>
    <s v="原"/>
    <m/>
    <m/>
    <m/>
    <m/>
    <n v="843"/>
    <m/>
    <m/>
    <m/>
    <m/>
    <m/>
    <m/>
    <m/>
    <m/>
    <m/>
    <m/>
    <n v="300"/>
    <n v="1670"/>
    <m/>
    <m/>
    <n v="2813"/>
  </r>
  <r>
    <x v="12"/>
    <x v="88"/>
    <s v="正科"/>
    <s v="432925197612086918"/>
    <s v="605656016200038284"/>
    <s v="企业"/>
    <s v="原"/>
    <m/>
    <m/>
    <m/>
    <m/>
    <n v="790"/>
    <m/>
    <m/>
    <m/>
    <m/>
    <m/>
    <m/>
    <m/>
    <m/>
    <m/>
    <m/>
    <n v="300"/>
    <n v="2170"/>
    <m/>
    <m/>
    <n v="3260"/>
  </r>
  <r>
    <x v="13"/>
    <x v="89"/>
    <m/>
    <s v="431121199006175215"/>
    <s v="605656016200040283"/>
    <s v="公务员"/>
    <s v="新"/>
    <n v="947"/>
    <n v="600"/>
    <m/>
    <m/>
    <m/>
    <m/>
    <m/>
    <m/>
    <m/>
    <m/>
    <m/>
    <m/>
    <m/>
    <m/>
    <m/>
    <m/>
    <n v="1570"/>
    <m/>
    <m/>
    <n v="3117"/>
  </r>
  <r>
    <x v="13"/>
    <x v="90"/>
    <s v="正科"/>
    <s v="432925197012016916"/>
    <s v="605656016200037757"/>
    <s v="企业"/>
    <s v="原"/>
    <m/>
    <m/>
    <n v="643"/>
    <n v="720"/>
    <m/>
    <m/>
    <m/>
    <m/>
    <m/>
    <m/>
    <m/>
    <m/>
    <m/>
    <m/>
    <m/>
    <n v="300"/>
    <n v="2170"/>
    <m/>
    <m/>
    <n v="3833"/>
  </r>
  <r>
    <x v="14"/>
    <x v="91"/>
    <s v="正科"/>
    <s v="432925197007066935"/>
    <s v="605656016200037966"/>
    <s v="公务员"/>
    <s v="新"/>
    <n v="1738"/>
    <n v="820"/>
    <m/>
    <m/>
    <m/>
    <m/>
    <m/>
    <m/>
    <m/>
    <m/>
    <m/>
    <m/>
    <n v="200"/>
    <m/>
    <m/>
    <m/>
    <n v="1840"/>
    <m/>
    <m/>
    <n v="4598"/>
  </r>
  <r>
    <x v="14"/>
    <x v="92"/>
    <s v="正科"/>
    <s v="432902197604040018"/>
    <s v="605656016200038942"/>
    <s v="公务员"/>
    <s v="新"/>
    <n v="1239"/>
    <n v="820"/>
    <m/>
    <m/>
    <m/>
    <m/>
    <m/>
    <n v="220"/>
    <m/>
    <m/>
    <m/>
    <m/>
    <n v="260"/>
    <m/>
    <m/>
    <m/>
    <n v="1840"/>
    <m/>
    <m/>
    <n v="4379"/>
  </r>
  <r>
    <x v="14"/>
    <x v="93"/>
    <s v="副科"/>
    <s v="432925197510046915"/>
    <s v="605656016200038959"/>
    <s v="公务员"/>
    <s v="新"/>
    <n v="1314"/>
    <n v="690"/>
    <m/>
    <m/>
    <m/>
    <m/>
    <m/>
    <m/>
    <n v="85"/>
    <m/>
    <m/>
    <m/>
    <n v="200"/>
    <m/>
    <m/>
    <m/>
    <n v="1680"/>
    <m/>
    <m/>
    <n v="3969"/>
  </r>
  <r>
    <x v="14"/>
    <x v="94"/>
    <s v="副科"/>
    <s v="420703198406022421"/>
    <s v="605656016200038967"/>
    <s v="公务员"/>
    <s v="新"/>
    <n v="1082"/>
    <n v="720"/>
    <m/>
    <m/>
    <m/>
    <m/>
    <m/>
    <n v="220"/>
    <m/>
    <m/>
    <m/>
    <m/>
    <n v="200"/>
    <n v="15"/>
    <m/>
    <m/>
    <n v="1680"/>
    <m/>
    <m/>
    <n v="3917"/>
  </r>
  <r>
    <x v="14"/>
    <x v="95"/>
    <s v="正科"/>
    <s v="432925197502166917"/>
    <s v="605656016200037982"/>
    <s v="公务员"/>
    <s v="新"/>
    <n v="1426"/>
    <n v="820"/>
    <m/>
    <m/>
    <m/>
    <m/>
    <m/>
    <n v="220"/>
    <m/>
    <m/>
    <m/>
    <m/>
    <m/>
    <m/>
    <m/>
    <m/>
    <n v="1840"/>
    <m/>
    <m/>
    <n v="4306"/>
  </r>
  <r>
    <x v="14"/>
    <x v="96"/>
    <s v="副科"/>
    <s v="431126198512144638"/>
    <s v="605656016200038975"/>
    <s v="事业"/>
    <s v="新"/>
    <m/>
    <m/>
    <n v="493"/>
    <n v="1320"/>
    <m/>
    <m/>
    <m/>
    <n v="220"/>
    <m/>
    <m/>
    <m/>
    <m/>
    <n v="200"/>
    <m/>
    <m/>
    <m/>
    <n v="1680"/>
    <m/>
    <m/>
    <n v="3913"/>
  </r>
  <r>
    <x v="14"/>
    <x v="97"/>
    <m/>
    <s v="432925197211050041"/>
    <s v="605656016200038039"/>
    <s v="企业"/>
    <s v="原"/>
    <m/>
    <m/>
    <m/>
    <m/>
    <n v="575"/>
    <m/>
    <m/>
    <m/>
    <m/>
    <m/>
    <m/>
    <m/>
    <n v="200"/>
    <n v="15"/>
    <m/>
    <n v="300"/>
    <n v="1670"/>
    <m/>
    <m/>
    <n v="2760"/>
  </r>
  <r>
    <x v="14"/>
    <x v="98"/>
    <m/>
    <s v="432925196306126913"/>
    <s v="605656016200037999"/>
    <s v="企业"/>
    <s v="原"/>
    <m/>
    <m/>
    <m/>
    <m/>
    <n v="815"/>
    <m/>
    <m/>
    <m/>
    <m/>
    <m/>
    <m/>
    <m/>
    <n v="260"/>
    <m/>
    <m/>
    <n v="300"/>
    <n v="1670"/>
    <m/>
    <m/>
    <n v="3045"/>
  </r>
  <r>
    <x v="14"/>
    <x v="99"/>
    <m/>
    <s v="432925197505196927"/>
    <s v="605656016200038006"/>
    <s v="企业"/>
    <s v="原"/>
    <m/>
    <m/>
    <m/>
    <m/>
    <n v="815"/>
    <m/>
    <m/>
    <m/>
    <m/>
    <m/>
    <m/>
    <m/>
    <m/>
    <n v="15"/>
    <m/>
    <n v="300"/>
    <n v="1820"/>
    <m/>
    <m/>
    <n v="2950"/>
  </r>
  <r>
    <x v="14"/>
    <x v="100"/>
    <m/>
    <s v="43112319861007251X"/>
    <s v="605656016200038014"/>
    <s v="企业"/>
    <s v="原"/>
    <n v="380"/>
    <n v="380"/>
    <m/>
    <m/>
    <m/>
    <m/>
    <m/>
    <m/>
    <m/>
    <m/>
    <m/>
    <m/>
    <m/>
    <m/>
    <m/>
    <n v="300"/>
    <n v="1820"/>
    <m/>
    <m/>
    <n v="2880"/>
  </r>
  <r>
    <x v="14"/>
    <x v="101"/>
    <m/>
    <s v="431122198708163835"/>
    <s v="605656016200038022"/>
    <s v="企业"/>
    <s v="原"/>
    <n v="380"/>
    <n v="380"/>
    <m/>
    <m/>
    <m/>
    <m/>
    <m/>
    <m/>
    <m/>
    <m/>
    <m/>
    <m/>
    <m/>
    <m/>
    <m/>
    <n v="300"/>
    <n v="1820"/>
    <m/>
    <m/>
    <n v="2880"/>
  </r>
  <r>
    <x v="14"/>
    <x v="102"/>
    <m/>
    <s v="431126199206070057"/>
    <s v="6217995651000193855"/>
    <s v="企业"/>
    <s v="原"/>
    <n v="151"/>
    <n v="590"/>
    <m/>
    <m/>
    <m/>
    <m/>
    <m/>
    <m/>
    <m/>
    <m/>
    <m/>
    <m/>
    <m/>
    <m/>
    <m/>
    <n v="300"/>
    <n v="1820"/>
    <m/>
    <m/>
    <n v="2861"/>
  </r>
  <r>
    <x v="15"/>
    <x v="103"/>
    <m/>
    <s v="43112919910122002X"/>
    <s v="605656016260090114"/>
    <s v="事业"/>
    <s v="新"/>
    <m/>
    <m/>
    <n v="299"/>
    <n v="1150"/>
    <m/>
    <m/>
    <m/>
    <m/>
    <m/>
    <m/>
    <m/>
    <m/>
    <m/>
    <n v="15"/>
    <m/>
    <m/>
    <n v="1480"/>
    <m/>
    <m/>
    <n v="2944"/>
  </r>
  <r>
    <x v="15"/>
    <x v="104"/>
    <m/>
    <s v="431103199110121345"/>
    <s v="605656016260090198"/>
    <s v="事业"/>
    <s v="新"/>
    <m/>
    <m/>
    <m/>
    <n v="1345"/>
    <m/>
    <m/>
    <m/>
    <m/>
    <m/>
    <m/>
    <m/>
    <m/>
    <m/>
    <n v="15"/>
    <m/>
    <m/>
    <n v="1480"/>
    <m/>
    <m/>
    <n v="2840"/>
  </r>
  <r>
    <x v="15"/>
    <x v="105"/>
    <s v="中级"/>
    <s v="432925197211196921"/>
    <s v="605656016200037781"/>
    <s v="企业"/>
    <s v="原"/>
    <m/>
    <m/>
    <m/>
    <m/>
    <n v="765"/>
    <m/>
    <m/>
    <m/>
    <m/>
    <m/>
    <m/>
    <m/>
    <m/>
    <n v="15"/>
    <m/>
    <n v="300"/>
    <n v="1970"/>
    <m/>
    <m/>
    <n v="3050"/>
  </r>
  <r>
    <x v="15"/>
    <x v="106"/>
    <s v="中级"/>
    <s v="432925196603286921"/>
    <s v="605656016200037829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15"/>
    <x v="107"/>
    <s v="中级"/>
    <s v="432925196802276929"/>
    <s v="605656016200027440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15"/>
    <x v="108"/>
    <s v="中级"/>
    <s v="432925197110016960"/>
    <s v="605656016200039558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15"/>
    <x v="109"/>
    <s v="中级"/>
    <s v="432925196802066921"/>
    <s v="605656016200036137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15"/>
    <x v="110"/>
    <s v="中级"/>
    <s v="432925197210126921"/>
    <s v="605656016200040074"/>
    <s v="企业"/>
    <s v="原"/>
    <m/>
    <m/>
    <m/>
    <m/>
    <n v="843"/>
    <m/>
    <m/>
    <m/>
    <m/>
    <m/>
    <m/>
    <m/>
    <m/>
    <n v="15"/>
    <m/>
    <n v="300"/>
    <n v="1970"/>
    <m/>
    <m/>
    <n v="3128"/>
  </r>
  <r>
    <x v="15"/>
    <x v="111"/>
    <s v="副科"/>
    <s v="432925197101156929"/>
    <s v="605656016200039806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15"/>
    <x v="112"/>
    <s v="中级"/>
    <s v="432925196511256928"/>
    <s v="605656016200030181"/>
    <s v="企业"/>
    <s v="原"/>
    <m/>
    <m/>
    <m/>
    <m/>
    <n v="843"/>
    <m/>
    <m/>
    <m/>
    <m/>
    <m/>
    <m/>
    <m/>
    <m/>
    <n v="15"/>
    <m/>
    <n v="300"/>
    <n v="1970"/>
    <m/>
    <m/>
    <n v="3128"/>
  </r>
  <r>
    <x v="15"/>
    <x v="113"/>
    <m/>
    <s v="432925197311086922"/>
    <s v="605656016200039252"/>
    <s v="企业"/>
    <s v="原"/>
    <m/>
    <m/>
    <m/>
    <m/>
    <n v="815"/>
    <m/>
    <m/>
    <m/>
    <m/>
    <m/>
    <m/>
    <m/>
    <m/>
    <n v="15"/>
    <m/>
    <n v="300"/>
    <n v="1670"/>
    <m/>
    <m/>
    <n v="2800"/>
  </r>
  <r>
    <x v="15"/>
    <x v="114"/>
    <m/>
    <s v="431125199308176913"/>
    <s v="6217995650005111680"/>
    <s v="见习"/>
    <m/>
    <m/>
    <m/>
    <m/>
    <m/>
    <n v="1390"/>
    <m/>
    <m/>
    <m/>
    <m/>
    <m/>
    <m/>
    <m/>
    <m/>
    <m/>
    <m/>
    <m/>
    <n v="1480"/>
    <m/>
    <m/>
    <n v="2870"/>
  </r>
  <r>
    <x v="15"/>
    <x v="115"/>
    <m/>
    <s v="431125198808136921"/>
    <s v="6217995650007202461"/>
    <s v="见习"/>
    <m/>
    <m/>
    <m/>
    <m/>
    <m/>
    <n v="1390"/>
    <m/>
    <m/>
    <m/>
    <m/>
    <m/>
    <m/>
    <m/>
    <m/>
    <m/>
    <m/>
    <m/>
    <n v="1480"/>
    <m/>
    <m/>
    <n v="2870"/>
  </r>
  <r>
    <x v="15"/>
    <x v="116"/>
    <m/>
    <s v="431125199210056921"/>
    <s v="6217995650007202503"/>
    <s v="见习"/>
    <m/>
    <m/>
    <m/>
    <m/>
    <m/>
    <n v="1390"/>
    <m/>
    <m/>
    <m/>
    <m/>
    <m/>
    <m/>
    <m/>
    <m/>
    <m/>
    <m/>
    <m/>
    <n v="1480"/>
    <m/>
    <m/>
    <n v="2870"/>
  </r>
  <r>
    <x v="15"/>
    <x v="117"/>
    <s v="中级"/>
    <s v="432927198311265223"/>
    <s v="605656016200038557"/>
    <s v="事业"/>
    <s v="新"/>
    <m/>
    <m/>
    <n v="535"/>
    <n v="1390"/>
    <m/>
    <m/>
    <m/>
    <m/>
    <m/>
    <m/>
    <m/>
    <m/>
    <m/>
    <n v="15"/>
    <m/>
    <m/>
    <n v="1680"/>
    <m/>
    <m/>
    <n v="3620"/>
  </r>
  <r>
    <x v="16"/>
    <x v="118"/>
    <m/>
    <s v="431125198803116315"/>
    <s v="6217995650007202446"/>
    <s v="见习"/>
    <m/>
    <m/>
    <m/>
    <m/>
    <m/>
    <n v="1390"/>
    <m/>
    <m/>
    <m/>
    <m/>
    <m/>
    <m/>
    <m/>
    <m/>
    <m/>
    <m/>
    <m/>
    <n v="1480"/>
    <m/>
    <m/>
    <n v="2870"/>
  </r>
  <r>
    <x v="16"/>
    <x v="119"/>
    <s v="正科"/>
    <s v="432925196311196916"/>
    <s v="605656016200039978"/>
    <s v="公务员"/>
    <s v="新"/>
    <n v="2283"/>
    <n v="860"/>
    <m/>
    <m/>
    <m/>
    <m/>
    <m/>
    <m/>
    <m/>
    <m/>
    <m/>
    <m/>
    <m/>
    <m/>
    <m/>
    <m/>
    <n v="1840"/>
    <m/>
    <m/>
    <n v="4983"/>
  </r>
  <r>
    <x v="16"/>
    <x v="120"/>
    <m/>
    <s v="431125198708130020"/>
    <s v="605656016200039986"/>
    <s v="公务员"/>
    <s v="新"/>
    <n v="1043"/>
    <n v="600"/>
    <m/>
    <m/>
    <m/>
    <m/>
    <m/>
    <m/>
    <m/>
    <m/>
    <m/>
    <m/>
    <m/>
    <n v="15"/>
    <m/>
    <m/>
    <n v="1570"/>
    <m/>
    <m/>
    <n v="3228"/>
  </r>
  <r>
    <x v="16"/>
    <x v="121"/>
    <m/>
    <m/>
    <s v="605656016260080318"/>
    <s v="事业"/>
    <s v="新"/>
    <m/>
    <m/>
    <n v="456"/>
    <n v="1220"/>
    <m/>
    <m/>
    <m/>
    <m/>
    <m/>
    <m/>
    <m/>
    <m/>
    <m/>
    <n v="15"/>
    <m/>
    <m/>
    <n v="1570"/>
    <m/>
    <m/>
    <n v="3261"/>
  </r>
  <r>
    <x v="17"/>
    <x v="122"/>
    <s v="正科"/>
    <s v="432925197003036915"/>
    <s v="605656016200037958"/>
    <s v="公务员"/>
    <s v="新"/>
    <n v="2168"/>
    <n v="860"/>
    <m/>
    <m/>
    <m/>
    <m/>
    <m/>
    <m/>
    <m/>
    <m/>
    <m/>
    <m/>
    <n v="260"/>
    <m/>
    <m/>
    <m/>
    <n v="1840"/>
    <m/>
    <m/>
    <n v="5128"/>
  </r>
  <r>
    <x v="17"/>
    <x v="123"/>
    <s v="正科"/>
    <s v="432925196306056943"/>
    <s v="605656016200038143"/>
    <s v="公务员"/>
    <s v="新"/>
    <n v="1680"/>
    <n v="820"/>
    <m/>
    <m/>
    <m/>
    <m/>
    <m/>
    <m/>
    <m/>
    <m/>
    <m/>
    <m/>
    <m/>
    <n v="15"/>
    <m/>
    <m/>
    <n v="1840"/>
    <m/>
    <m/>
    <n v="4355"/>
  </r>
  <r>
    <x v="17"/>
    <x v="124"/>
    <s v="副科"/>
    <s v="432925197209306925"/>
    <s v="605656016200038151"/>
    <s v="企业"/>
    <s v="原"/>
    <m/>
    <m/>
    <m/>
    <m/>
    <n v="843"/>
    <m/>
    <m/>
    <m/>
    <m/>
    <m/>
    <m/>
    <m/>
    <m/>
    <n v="15"/>
    <m/>
    <n v="300"/>
    <n v="1970"/>
    <m/>
    <m/>
    <n v="3128"/>
  </r>
  <r>
    <x v="17"/>
    <x v="125"/>
    <s v="副科"/>
    <s v="43292519660312691X"/>
    <s v="605656016200038160"/>
    <s v="企业"/>
    <s v="原"/>
    <m/>
    <m/>
    <m/>
    <m/>
    <n v="923"/>
    <m/>
    <m/>
    <m/>
    <m/>
    <m/>
    <m/>
    <m/>
    <m/>
    <m/>
    <m/>
    <n v="300"/>
    <n v="1970"/>
    <m/>
    <m/>
    <n v="3193"/>
  </r>
  <r>
    <x v="17"/>
    <x v="126"/>
    <s v="副科"/>
    <s v="432901196601154422"/>
    <s v="605656016200038178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17"/>
    <x v="127"/>
    <s v="副科"/>
    <s v="432925196606096920"/>
    <s v="605656016200038186"/>
    <s v="企业"/>
    <s v="原"/>
    <m/>
    <m/>
    <m/>
    <m/>
    <n v="843"/>
    <m/>
    <m/>
    <m/>
    <m/>
    <m/>
    <m/>
    <m/>
    <m/>
    <n v="15"/>
    <m/>
    <n v="300"/>
    <n v="1970"/>
    <m/>
    <m/>
    <n v="3128"/>
  </r>
  <r>
    <x v="17"/>
    <x v="128"/>
    <s v="副科"/>
    <s v="431125198505206929"/>
    <s v="605656016200038194"/>
    <s v="企业"/>
    <s v="原"/>
    <m/>
    <m/>
    <n v="215"/>
    <n v="640"/>
    <m/>
    <m/>
    <m/>
    <m/>
    <m/>
    <m/>
    <m/>
    <m/>
    <m/>
    <n v="15"/>
    <m/>
    <n v="300"/>
    <n v="1970"/>
    <m/>
    <m/>
    <n v="3140"/>
  </r>
  <r>
    <x v="17"/>
    <x v="129"/>
    <m/>
    <s v="432925196609286922"/>
    <s v="605656016200038209"/>
    <s v="企业"/>
    <s v="原"/>
    <m/>
    <m/>
    <m/>
    <m/>
    <n v="843"/>
    <m/>
    <m/>
    <m/>
    <m/>
    <m/>
    <m/>
    <m/>
    <m/>
    <n v="15"/>
    <m/>
    <n v="300"/>
    <n v="1670"/>
    <m/>
    <m/>
    <n v="2828"/>
  </r>
  <r>
    <x v="18"/>
    <x v="130"/>
    <s v="正科"/>
    <s v="43292519630906691X"/>
    <s v="605656016200038063"/>
    <s v="公务员"/>
    <s v="新"/>
    <n v="2168"/>
    <n v="860"/>
    <m/>
    <m/>
    <m/>
    <m/>
    <m/>
    <n v="220"/>
    <m/>
    <m/>
    <m/>
    <m/>
    <m/>
    <m/>
    <m/>
    <m/>
    <n v="1840"/>
    <m/>
    <m/>
    <n v="5088"/>
  </r>
  <r>
    <x v="18"/>
    <x v="131"/>
    <m/>
    <s v="431103198511186954"/>
    <s v="605656016200038102"/>
    <s v="事业"/>
    <s v="新"/>
    <m/>
    <m/>
    <n v="355"/>
    <n v="1220"/>
    <m/>
    <m/>
    <m/>
    <n v="220"/>
    <m/>
    <m/>
    <m/>
    <m/>
    <m/>
    <m/>
    <m/>
    <m/>
    <n v="1570"/>
    <m/>
    <m/>
    <n v="3365"/>
  </r>
  <r>
    <x v="18"/>
    <x v="132"/>
    <m/>
    <s v="432902198306050941"/>
    <s v="605656016260080439"/>
    <s v="事业"/>
    <s v="新"/>
    <m/>
    <m/>
    <n v="419"/>
    <n v="1150"/>
    <m/>
    <m/>
    <m/>
    <n v="220"/>
    <m/>
    <m/>
    <m/>
    <m/>
    <m/>
    <n v="15"/>
    <m/>
    <m/>
    <n v="1480"/>
    <m/>
    <m/>
    <n v="3284"/>
  </r>
  <r>
    <x v="19"/>
    <x v="133"/>
    <s v="正科"/>
    <s v="432925196008066916"/>
    <s v="605656016200037724"/>
    <s v="公务员"/>
    <s v="新"/>
    <n v="2477"/>
    <n v="820"/>
    <m/>
    <m/>
    <m/>
    <m/>
    <m/>
    <m/>
    <m/>
    <m/>
    <m/>
    <m/>
    <m/>
    <m/>
    <m/>
    <m/>
    <n v="1840"/>
    <m/>
    <m/>
    <n v="5137"/>
  </r>
  <r>
    <x v="19"/>
    <x v="134"/>
    <s v="正科"/>
    <s v="432925195706096915"/>
    <s v="605656016200039919"/>
    <s v="事业"/>
    <s v="新"/>
    <m/>
    <m/>
    <n v="2345"/>
    <n v="1460"/>
    <m/>
    <m/>
    <m/>
    <m/>
    <m/>
    <m/>
    <m/>
    <m/>
    <m/>
    <m/>
    <m/>
    <m/>
    <n v="1840"/>
    <m/>
    <m/>
    <n v="5645"/>
  </r>
  <r>
    <x v="19"/>
    <x v="135"/>
    <m/>
    <s v="431129199105116625"/>
    <s v="6217995650007202164"/>
    <s v="见习"/>
    <m/>
    <m/>
    <m/>
    <m/>
    <m/>
    <n v="1390"/>
    <m/>
    <m/>
    <m/>
    <m/>
    <m/>
    <m/>
    <m/>
    <m/>
    <m/>
    <m/>
    <m/>
    <n v="1480"/>
    <m/>
    <m/>
    <n v="2870"/>
  </r>
  <r>
    <x v="20"/>
    <x v="136"/>
    <s v="正科"/>
    <s v="432901196906100812"/>
    <s v="605656016200038524"/>
    <s v="公务员"/>
    <s v="新"/>
    <n v="1643"/>
    <n v="820"/>
    <m/>
    <m/>
    <m/>
    <m/>
    <m/>
    <m/>
    <m/>
    <m/>
    <m/>
    <m/>
    <m/>
    <m/>
    <m/>
    <m/>
    <n v="1840"/>
    <m/>
    <m/>
    <n v="4303"/>
  </r>
  <r>
    <x v="20"/>
    <x v="137"/>
    <s v="正科"/>
    <s v="432925197011116923"/>
    <s v="605656016200039437"/>
    <s v="公务员"/>
    <s v="新"/>
    <n v="1548"/>
    <n v="820"/>
    <m/>
    <m/>
    <m/>
    <m/>
    <m/>
    <m/>
    <m/>
    <m/>
    <m/>
    <m/>
    <m/>
    <n v="15"/>
    <m/>
    <m/>
    <n v="1840"/>
    <m/>
    <m/>
    <n v="4223"/>
  </r>
  <r>
    <x v="20"/>
    <x v="138"/>
    <s v="正科"/>
    <s v="432925197604296915"/>
    <s v="605656016200038532"/>
    <s v="事业"/>
    <s v="新"/>
    <m/>
    <m/>
    <n v="817"/>
    <n v="1460"/>
    <m/>
    <m/>
    <m/>
    <m/>
    <m/>
    <m/>
    <m/>
    <m/>
    <m/>
    <m/>
    <m/>
    <m/>
    <n v="1840"/>
    <m/>
    <m/>
    <n v="4117"/>
  </r>
  <r>
    <x v="20"/>
    <x v="139"/>
    <m/>
    <s v="650105198406282218"/>
    <s v="605656016200038549"/>
    <s v="事业"/>
    <s v="新"/>
    <m/>
    <m/>
    <n v="493"/>
    <n v="1220"/>
    <m/>
    <m/>
    <m/>
    <m/>
    <m/>
    <m/>
    <m/>
    <m/>
    <m/>
    <m/>
    <m/>
    <m/>
    <n v="1570"/>
    <m/>
    <m/>
    <n v="3283"/>
  </r>
  <r>
    <x v="20"/>
    <x v="140"/>
    <s v="正科"/>
    <s v="432925196009136912"/>
    <s v="605656016200040179"/>
    <s v="企业"/>
    <s v="原"/>
    <m/>
    <m/>
    <m/>
    <m/>
    <n v="1008"/>
    <m/>
    <m/>
    <m/>
    <m/>
    <m/>
    <m/>
    <m/>
    <m/>
    <m/>
    <m/>
    <n v="300"/>
    <n v="2170"/>
    <m/>
    <m/>
    <n v="3478"/>
  </r>
  <r>
    <x v="20"/>
    <x v="141"/>
    <m/>
    <s v="431122198509214548"/>
    <s v="43050004672456"/>
    <s v="见习"/>
    <m/>
    <m/>
    <m/>
    <m/>
    <m/>
    <n v="1390"/>
    <m/>
    <m/>
    <m/>
    <m/>
    <m/>
    <m/>
    <m/>
    <m/>
    <m/>
    <m/>
    <m/>
    <n v="1480"/>
    <m/>
    <m/>
    <n v="2870"/>
  </r>
  <r>
    <x v="21"/>
    <x v="142"/>
    <s v="正科"/>
    <s v="432925197308246913"/>
    <s v="605656016200037923"/>
    <s v="事业"/>
    <s v="新"/>
    <m/>
    <m/>
    <n v="1202"/>
    <n v="1460"/>
    <m/>
    <m/>
    <m/>
    <m/>
    <m/>
    <m/>
    <m/>
    <m/>
    <m/>
    <m/>
    <m/>
    <m/>
    <n v="1840"/>
    <m/>
    <m/>
    <n v="4502"/>
  </r>
  <r>
    <x v="22"/>
    <x v="143"/>
    <s v="正科"/>
    <s v="43292519701225691X"/>
    <s v="605656016200038934"/>
    <s v="公务员"/>
    <s v="新"/>
    <n v="1928"/>
    <n v="860"/>
    <m/>
    <m/>
    <m/>
    <m/>
    <m/>
    <m/>
    <m/>
    <m/>
    <m/>
    <m/>
    <m/>
    <m/>
    <m/>
    <m/>
    <n v="1840"/>
    <m/>
    <m/>
    <n v="4628"/>
  </r>
  <r>
    <x v="22"/>
    <x v="144"/>
    <m/>
    <s v="432925196608266911"/>
    <s v="605656016200038410"/>
    <s v="事业"/>
    <s v="新"/>
    <m/>
    <m/>
    <n v="1066"/>
    <n v="1300"/>
    <m/>
    <m/>
    <m/>
    <m/>
    <m/>
    <m/>
    <m/>
    <m/>
    <m/>
    <m/>
    <m/>
    <m/>
    <n v="1570"/>
    <m/>
    <m/>
    <n v="3936"/>
  </r>
  <r>
    <x v="22"/>
    <x v="145"/>
    <m/>
    <s v="43129199606265223"/>
    <s v="6217995650007202735"/>
    <s v="见习"/>
    <m/>
    <m/>
    <m/>
    <m/>
    <m/>
    <n v="1390"/>
    <m/>
    <m/>
    <m/>
    <m/>
    <m/>
    <m/>
    <m/>
    <m/>
    <m/>
    <m/>
    <m/>
    <n v="1480"/>
    <m/>
    <m/>
    <n v="2870"/>
  </r>
  <r>
    <x v="23"/>
    <x v="146"/>
    <s v="正科"/>
    <s v="432925196602186910"/>
    <s v="605656016200037915"/>
    <s v="公务员"/>
    <s v="新"/>
    <n v="2205"/>
    <n v="860"/>
    <m/>
    <m/>
    <m/>
    <m/>
    <m/>
    <m/>
    <m/>
    <m/>
    <m/>
    <m/>
    <m/>
    <m/>
    <m/>
    <m/>
    <n v="1840"/>
    <m/>
    <m/>
    <n v="4905"/>
  </r>
  <r>
    <x v="24"/>
    <x v="147"/>
    <s v="正科"/>
    <s v="432925196406176918"/>
    <s v="605656016200039470"/>
    <s v="公务员"/>
    <s v="新"/>
    <n v="1995"/>
    <n v="820"/>
    <m/>
    <m/>
    <m/>
    <m/>
    <m/>
    <m/>
    <m/>
    <m/>
    <m/>
    <m/>
    <n v="260"/>
    <m/>
    <m/>
    <m/>
    <n v="1840"/>
    <m/>
    <m/>
    <n v="4915"/>
  </r>
  <r>
    <x v="24"/>
    <x v="148"/>
    <s v="正科"/>
    <s v="431122198705188156"/>
    <s v="605656016200039041"/>
    <s v="公务员"/>
    <s v="新"/>
    <n v="1017"/>
    <n v="820"/>
    <m/>
    <m/>
    <m/>
    <m/>
    <m/>
    <m/>
    <m/>
    <m/>
    <m/>
    <m/>
    <n v="200"/>
    <m/>
    <m/>
    <m/>
    <n v="1840"/>
    <m/>
    <m/>
    <n v="3877"/>
  </r>
  <r>
    <x v="24"/>
    <x v="149"/>
    <s v="副科"/>
    <s v="432925196901056921"/>
    <s v="605656016200039507"/>
    <s v="企业"/>
    <s v="原"/>
    <m/>
    <m/>
    <m/>
    <m/>
    <n v="843"/>
    <m/>
    <m/>
    <m/>
    <m/>
    <m/>
    <m/>
    <m/>
    <n v="260"/>
    <n v="15"/>
    <m/>
    <n v="300"/>
    <n v="1970"/>
    <m/>
    <m/>
    <n v="3388"/>
  </r>
  <r>
    <x v="24"/>
    <x v="150"/>
    <m/>
    <s v="431123199109227551"/>
    <s v="605656016260080262"/>
    <s v="企业"/>
    <s v="原"/>
    <n v="380"/>
    <n v="380"/>
    <m/>
    <m/>
    <m/>
    <m/>
    <m/>
    <m/>
    <m/>
    <m/>
    <m/>
    <m/>
    <m/>
    <m/>
    <m/>
    <n v="300"/>
    <n v="1820"/>
    <m/>
    <m/>
    <n v="2880"/>
  </r>
  <r>
    <x v="24"/>
    <x v="151"/>
    <m/>
    <s v="432925196406206929"/>
    <s v="605656016200039496"/>
    <s v="企业"/>
    <s v="原"/>
    <m/>
    <m/>
    <m/>
    <m/>
    <n v="765"/>
    <m/>
    <m/>
    <m/>
    <m/>
    <m/>
    <m/>
    <m/>
    <n v="260"/>
    <n v="15"/>
    <m/>
    <n v="300"/>
    <n v="1670"/>
    <m/>
    <m/>
    <n v="3010"/>
  </r>
  <r>
    <x v="25"/>
    <x v="152"/>
    <m/>
    <s v="432925196406226911"/>
    <s v="605656016200039783"/>
    <s v="企业"/>
    <s v="原"/>
    <m/>
    <m/>
    <m/>
    <m/>
    <n v="843"/>
    <m/>
    <m/>
    <m/>
    <m/>
    <m/>
    <m/>
    <m/>
    <m/>
    <m/>
    <m/>
    <n v="300"/>
    <n v="1820"/>
    <m/>
    <m/>
    <n v="2963"/>
  </r>
  <r>
    <x v="26"/>
    <x v="153"/>
    <s v="正科"/>
    <s v="432925196304026919"/>
    <s v="605656016200040187"/>
    <s v="公务员"/>
    <s v="新"/>
    <n v="2168"/>
    <n v="820"/>
    <m/>
    <m/>
    <m/>
    <m/>
    <m/>
    <m/>
    <m/>
    <m/>
    <m/>
    <m/>
    <m/>
    <m/>
    <m/>
    <m/>
    <n v="1840"/>
    <m/>
    <m/>
    <n v="4828"/>
  </r>
  <r>
    <x v="26"/>
    <x v="154"/>
    <s v="副科"/>
    <s v="431129197402180034"/>
    <s v="605656016200040200"/>
    <s v="公务员"/>
    <s v="新"/>
    <n v="1389"/>
    <n v="720"/>
    <m/>
    <m/>
    <m/>
    <m/>
    <m/>
    <m/>
    <m/>
    <m/>
    <m/>
    <m/>
    <m/>
    <m/>
    <m/>
    <m/>
    <n v="1680"/>
    <m/>
    <m/>
    <n v="3789"/>
  </r>
  <r>
    <x v="26"/>
    <x v="155"/>
    <s v="正科"/>
    <m/>
    <s v="6210985651003833892"/>
    <s v="事业"/>
    <s v="新"/>
    <m/>
    <m/>
    <n v="1202"/>
    <n v="1460"/>
    <m/>
    <m/>
    <m/>
    <m/>
    <m/>
    <m/>
    <m/>
    <m/>
    <m/>
    <m/>
    <m/>
    <m/>
    <n v="1840"/>
    <m/>
    <m/>
    <n v="4502"/>
  </r>
  <r>
    <x v="26"/>
    <x v="156"/>
    <m/>
    <s v="43292519620502693X"/>
    <s v="605656016200040218"/>
    <s v="事业"/>
    <s v="新"/>
    <m/>
    <m/>
    <n v="1354"/>
    <n v="1220"/>
    <m/>
    <m/>
    <m/>
    <m/>
    <m/>
    <m/>
    <m/>
    <m/>
    <m/>
    <m/>
    <m/>
    <m/>
    <n v="1570"/>
    <m/>
    <m/>
    <n v="4144"/>
  </r>
  <r>
    <x v="26"/>
    <x v="157"/>
    <s v="副科"/>
    <s v="432925197509106917"/>
    <s v="605656016200040195"/>
    <s v="企业"/>
    <s v="原"/>
    <m/>
    <m/>
    <m/>
    <m/>
    <n v="815"/>
    <m/>
    <m/>
    <m/>
    <m/>
    <m/>
    <m/>
    <m/>
    <m/>
    <m/>
    <m/>
    <n v="300"/>
    <n v="1970"/>
    <m/>
    <m/>
    <n v="3085"/>
  </r>
  <r>
    <x v="26"/>
    <x v="158"/>
    <m/>
    <s v="432925195906236919"/>
    <s v="605656016200040226"/>
    <s v="企业"/>
    <s v="原"/>
    <m/>
    <m/>
    <m/>
    <m/>
    <n v="896"/>
    <m/>
    <m/>
    <m/>
    <m/>
    <m/>
    <m/>
    <m/>
    <m/>
    <m/>
    <m/>
    <n v="300"/>
    <n v="1670"/>
    <m/>
    <m/>
    <n v="2866"/>
  </r>
  <r>
    <x v="26"/>
    <x v="159"/>
    <m/>
    <s v="431125199404220021"/>
    <s v="6217995650001338220"/>
    <s v="见习"/>
    <m/>
    <m/>
    <m/>
    <m/>
    <m/>
    <n v="1390"/>
    <m/>
    <m/>
    <m/>
    <m/>
    <m/>
    <m/>
    <m/>
    <m/>
    <m/>
    <m/>
    <m/>
    <n v="1480"/>
    <m/>
    <m/>
    <n v="2870"/>
  </r>
  <r>
    <x v="27"/>
    <x v="160"/>
    <s v="正科"/>
    <s v="432925196410016933"/>
    <s v="605656016200039687"/>
    <s v="公务员"/>
    <s v="新"/>
    <n v="2283"/>
    <n v="820"/>
    <m/>
    <m/>
    <m/>
    <m/>
    <m/>
    <m/>
    <m/>
    <m/>
    <m/>
    <m/>
    <m/>
    <m/>
    <m/>
    <m/>
    <n v="1840"/>
    <m/>
    <m/>
    <n v="4943"/>
  </r>
  <r>
    <x v="27"/>
    <x v="161"/>
    <m/>
    <s v="432925197503126917"/>
    <s v="605656016200039566"/>
    <s v="事业"/>
    <s v="新"/>
    <m/>
    <m/>
    <n v="648"/>
    <n v="1200"/>
    <m/>
    <m/>
    <m/>
    <m/>
    <m/>
    <n v="170"/>
    <m/>
    <m/>
    <m/>
    <m/>
    <m/>
    <m/>
    <n v="1515"/>
    <m/>
    <m/>
    <n v="3533"/>
  </r>
  <r>
    <x v="27"/>
    <x v="162"/>
    <s v="中级"/>
    <s v="432925196904196911"/>
    <s v="605656016200039700"/>
    <s v="事业"/>
    <s v="新"/>
    <m/>
    <m/>
    <n v="1275"/>
    <n v="1390"/>
    <m/>
    <m/>
    <m/>
    <m/>
    <m/>
    <m/>
    <m/>
    <m/>
    <m/>
    <m/>
    <m/>
    <m/>
    <n v="1680"/>
    <m/>
    <m/>
    <n v="4345"/>
  </r>
  <r>
    <x v="28"/>
    <x v="163"/>
    <s v="正科"/>
    <s v="432925196808246931"/>
    <s v="605656016200038098"/>
    <s v="公务员"/>
    <s v="新"/>
    <n v="1833"/>
    <n v="820"/>
    <m/>
    <m/>
    <m/>
    <m/>
    <m/>
    <m/>
    <m/>
    <m/>
    <m/>
    <m/>
    <n v="200"/>
    <m/>
    <n v="10"/>
    <m/>
    <n v="1840"/>
    <m/>
    <m/>
    <n v="4703"/>
  </r>
  <r>
    <x v="28"/>
    <x v="164"/>
    <s v="正科"/>
    <s v="432925197009280011"/>
    <s v="605656016200039429"/>
    <s v="事业"/>
    <s v="新"/>
    <m/>
    <m/>
    <n v="993"/>
    <n v="1460"/>
    <m/>
    <m/>
    <m/>
    <m/>
    <m/>
    <m/>
    <m/>
    <m/>
    <n v="200"/>
    <m/>
    <m/>
    <m/>
    <n v="1840"/>
    <m/>
    <m/>
    <n v="4493"/>
  </r>
  <r>
    <x v="28"/>
    <x v="165"/>
    <s v="副科"/>
    <s v="432925198202206918"/>
    <s v="605656016200039228"/>
    <s v="事业"/>
    <s v="新"/>
    <m/>
    <m/>
    <n v="535"/>
    <n v="1320"/>
    <m/>
    <m/>
    <m/>
    <m/>
    <m/>
    <m/>
    <m/>
    <m/>
    <n v="200"/>
    <m/>
    <m/>
    <m/>
    <n v="1670"/>
    <m/>
    <m/>
    <n v="3725"/>
  </r>
  <r>
    <x v="28"/>
    <x v="166"/>
    <m/>
    <s v="432925196811046922"/>
    <s v="605656016200039453"/>
    <s v="企业"/>
    <s v="原"/>
    <m/>
    <m/>
    <m/>
    <m/>
    <n v="765"/>
    <m/>
    <m/>
    <m/>
    <m/>
    <m/>
    <m/>
    <m/>
    <n v="260"/>
    <n v="15"/>
    <m/>
    <n v="300"/>
    <n v="1670"/>
    <m/>
    <m/>
    <n v="3010"/>
  </r>
  <r>
    <x v="28"/>
    <x v="167"/>
    <m/>
    <s v="432925197703316918"/>
    <s v="605656016200002177"/>
    <s v="企业"/>
    <s v="原"/>
    <m/>
    <m/>
    <m/>
    <m/>
    <n v="690"/>
    <m/>
    <m/>
    <m/>
    <m/>
    <m/>
    <m/>
    <m/>
    <n v="200"/>
    <m/>
    <m/>
    <n v="300"/>
    <n v="1670"/>
    <m/>
    <m/>
    <n v="2860"/>
  </r>
  <r>
    <x v="29"/>
    <x v="168"/>
    <s v="正科"/>
    <s v="432925196501026918"/>
    <s v="605656016200040242"/>
    <s v="事业"/>
    <s v="新"/>
    <m/>
    <m/>
    <n v="1767"/>
    <n v="1460"/>
    <m/>
    <m/>
    <m/>
    <m/>
    <m/>
    <m/>
    <m/>
    <m/>
    <m/>
    <m/>
    <m/>
    <m/>
    <n v="1840"/>
    <m/>
    <m/>
    <n v="5067"/>
  </r>
  <r>
    <x v="29"/>
    <x v="169"/>
    <s v="中级"/>
    <s v="432925197309266924"/>
    <s v="605656016200040103"/>
    <s v="企业"/>
    <s v="原"/>
    <m/>
    <m/>
    <m/>
    <m/>
    <n v="790"/>
    <m/>
    <m/>
    <m/>
    <m/>
    <m/>
    <m/>
    <m/>
    <m/>
    <n v="15"/>
    <m/>
    <n v="300"/>
    <n v="1970"/>
    <m/>
    <m/>
    <n v="3075"/>
  </r>
  <r>
    <x v="29"/>
    <x v="170"/>
    <s v="副科"/>
    <s v="432925196809136929"/>
    <s v="605656016200037732"/>
    <s v="企业"/>
    <s v="原"/>
    <m/>
    <m/>
    <n v="527"/>
    <n v="680"/>
    <m/>
    <m/>
    <m/>
    <m/>
    <m/>
    <m/>
    <m/>
    <m/>
    <m/>
    <n v="15"/>
    <m/>
    <n v="300"/>
    <n v="1970"/>
    <m/>
    <m/>
    <n v="3492"/>
  </r>
  <r>
    <x v="30"/>
    <x v="171"/>
    <s v="副科"/>
    <s v="432925196009276915"/>
    <s v="605656016200037870"/>
    <s v="公务员"/>
    <s v="新"/>
    <n v="2205"/>
    <n v="720"/>
    <m/>
    <m/>
    <m/>
    <m/>
    <m/>
    <m/>
    <m/>
    <m/>
    <m/>
    <m/>
    <m/>
    <m/>
    <m/>
    <m/>
    <n v="1680"/>
    <m/>
    <m/>
    <n v="4605"/>
  </r>
  <r>
    <x v="31"/>
    <x v="172"/>
    <s v="中级"/>
    <s v="432925197108146926"/>
    <s v="605656016200039814"/>
    <s v="企业"/>
    <s v="原"/>
    <m/>
    <m/>
    <m/>
    <m/>
    <n v="843"/>
    <m/>
    <m/>
    <m/>
    <m/>
    <m/>
    <m/>
    <m/>
    <m/>
    <n v="15"/>
    <m/>
    <n v="300"/>
    <n v="1970"/>
    <m/>
    <m/>
    <n v="3128"/>
  </r>
  <r>
    <x v="32"/>
    <x v="173"/>
    <s v="副科"/>
    <s v="432925196307066916"/>
    <s v="605656016200040120"/>
    <s v="事业"/>
    <s v="新"/>
    <m/>
    <m/>
    <n v="1320"/>
    <n v="1354"/>
    <m/>
    <m/>
    <m/>
    <m/>
    <m/>
    <m/>
    <m/>
    <m/>
    <m/>
    <m/>
    <m/>
    <m/>
    <n v="1680"/>
    <m/>
    <m/>
    <n v="4354"/>
  </r>
  <r>
    <x v="32"/>
    <x v="174"/>
    <m/>
    <s v="432925196402086915"/>
    <s v="605656016200040138"/>
    <s v="事业"/>
    <s v="新"/>
    <m/>
    <m/>
    <n v="1061"/>
    <n v="1220"/>
    <m/>
    <m/>
    <m/>
    <m/>
    <m/>
    <m/>
    <m/>
    <m/>
    <m/>
    <m/>
    <m/>
    <m/>
    <n v="942"/>
    <m/>
    <m/>
    <n v="3223"/>
  </r>
  <r>
    <x v="32"/>
    <x v="175"/>
    <m/>
    <s v="431102198910040024"/>
    <s v="605656016200040146"/>
    <s v="事业"/>
    <s v="新"/>
    <m/>
    <m/>
    <n v="355"/>
    <n v="1220"/>
    <m/>
    <m/>
    <m/>
    <m/>
    <m/>
    <m/>
    <m/>
    <m/>
    <m/>
    <n v="15"/>
    <m/>
    <m/>
    <n v="1570"/>
    <m/>
    <m/>
    <n v="3160"/>
  </r>
  <r>
    <x v="32"/>
    <x v="176"/>
    <m/>
    <s v="431125198904160067"/>
    <s v="6217995510015548968"/>
    <s v="见习"/>
    <m/>
    <m/>
    <m/>
    <m/>
    <m/>
    <n v="1390"/>
    <m/>
    <m/>
    <m/>
    <m/>
    <m/>
    <m/>
    <m/>
    <m/>
    <m/>
    <m/>
    <m/>
    <n v="1480"/>
    <m/>
    <m/>
    <n v="2870"/>
  </r>
  <r>
    <x v="33"/>
    <x v="177"/>
    <s v="正科"/>
    <s v="432925196811116951"/>
    <s v="605656016200039726"/>
    <s v="事业"/>
    <s v="新"/>
    <m/>
    <m/>
    <n v="1354"/>
    <n v="1460"/>
    <m/>
    <m/>
    <m/>
    <m/>
    <m/>
    <m/>
    <m/>
    <m/>
    <m/>
    <m/>
    <m/>
    <m/>
    <n v="1840"/>
    <m/>
    <m/>
    <n v="4654"/>
  </r>
  <r>
    <x v="33"/>
    <x v="178"/>
    <s v="副科"/>
    <m/>
    <s v="605656016200001168"/>
    <s v="事业"/>
    <s v="新"/>
    <m/>
    <m/>
    <n v="1320"/>
    <n v="993"/>
    <m/>
    <m/>
    <m/>
    <m/>
    <m/>
    <m/>
    <m/>
    <m/>
    <m/>
    <m/>
    <m/>
    <m/>
    <n v="1680"/>
    <m/>
    <m/>
    <n v="3993"/>
  </r>
  <r>
    <x v="33"/>
    <x v="179"/>
    <s v="正科"/>
    <s v="432925196812066917"/>
    <s v="605656016200039523"/>
    <s v="企业"/>
    <s v="原"/>
    <m/>
    <m/>
    <m/>
    <m/>
    <n v="815"/>
    <m/>
    <m/>
    <m/>
    <m/>
    <m/>
    <m/>
    <m/>
    <m/>
    <m/>
    <m/>
    <n v="300"/>
    <n v="2170"/>
    <m/>
    <m/>
    <n v="3285"/>
  </r>
  <r>
    <x v="33"/>
    <x v="180"/>
    <s v="副科"/>
    <s v="432925197209216938"/>
    <s v="605656016200039404"/>
    <s v="企业"/>
    <s v="原"/>
    <m/>
    <m/>
    <m/>
    <m/>
    <n v="815"/>
    <m/>
    <m/>
    <m/>
    <m/>
    <m/>
    <m/>
    <m/>
    <m/>
    <m/>
    <m/>
    <n v="300"/>
    <n v="1970"/>
    <m/>
    <m/>
    <n v="3085"/>
  </r>
  <r>
    <x v="33"/>
    <x v="181"/>
    <s v="副科"/>
    <s v="432925195904176916"/>
    <s v="605656016200027706"/>
    <s v="企业"/>
    <s v="原"/>
    <m/>
    <m/>
    <m/>
    <m/>
    <n v="1008"/>
    <m/>
    <m/>
    <m/>
    <m/>
    <m/>
    <m/>
    <m/>
    <m/>
    <m/>
    <m/>
    <n v="300"/>
    <n v="1970"/>
    <m/>
    <m/>
    <n v="3278"/>
  </r>
  <r>
    <x v="34"/>
    <x v="182"/>
    <s v="正科"/>
    <s v="432925196507106919"/>
    <s v="605656016200037896"/>
    <s v="公务员"/>
    <s v="新"/>
    <n v="2205"/>
    <n v="820"/>
    <m/>
    <m/>
    <m/>
    <m/>
    <m/>
    <m/>
    <m/>
    <m/>
    <m/>
    <m/>
    <m/>
    <m/>
    <m/>
    <m/>
    <n v="1840"/>
    <m/>
    <m/>
    <n v="4865"/>
  </r>
  <r>
    <x v="34"/>
    <x v="183"/>
    <s v="正科"/>
    <s v="43292519570413691X"/>
    <s v="605656016200037888"/>
    <s v="公务员"/>
    <s v="新"/>
    <n v="2727"/>
    <n v="820"/>
    <m/>
    <m/>
    <m/>
    <m/>
    <m/>
    <m/>
    <m/>
    <m/>
    <m/>
    <m/>
    <m/>
    <m/>
    <m/>
    <m/>
    <n v="1840"/>
    <m/>
    <m/>
    <n v="5387"/>
  </r>
  <r>
    <x v="34"/>
    <x v="184"/>
    <m/>
    <s v="431124198408227924"/>
    <s v="605656016200040082"/>
    <s v="公务员"/>
    <s v="新"/>
    <n v="1066"/>
    <n v="600"/>
    <m/>
    <m/>
    <m/>
    <m/>
    <m/>
    <m/>
    <m/>
    <m/>
    <m/>
    <m/>
    <m/>
    <n v="15"/>
    <m/>
    <m/>
    <n v="1570"/>
    <m/>
    <m/>
    <n v="3251"/>
  </r>
  <r>
    <x v="34"/>
    <x v="185"/>
    <s v="副科"/>
    <s v="432925196712296926"/>
    <s v="605656016200039412"/>
    <s v="事业"/>
    <s v="新"/>
    <m/>
    <m/>
    <n v="1202"/>
    <n v="1390"/>
    <m/>
    <n v="259"/>
    <m/>
    <m/>
    <m/>
    <m/>
    <m/>
    <m/>
    <m/>
    <n v="15"/>
    <m/>
    <m/>
    <n v="1680"/>
    <m/>
    <m/>
    <n v="4546"/>
  </r>
  <r>
    <x v="34"/>
    <x v="186"/>
    <m/>
    <s v="431122198702226938"/>
    <s v="605656016200037931"/>
    <s v="事业"/>
    <s v="新"/>
    <m/>
    <m/>
    <n v="355"/>
    <n v="1150"/>
    <m/>
    <m/>
    <m/>
    <m/>
    <m/>
    <m/>
    <m/>
    <m/>
    <m/>
    <m/>
    <m/>
    <m/>
    <n v="1480"/>
    <m/>
    <m/>
    <n v="2985"/>
  </r>
  <r>
    <x v="34"/>
    <x v="187"/>
    <m/>
    <s v="431125199007160045"/>
    <s v="605656016260080254"/>
    <s v="企业"/>
    <s v="原"/>
    <n v="380"/>
    <n v="380"/>
    <m/>
    <m/>
    <m/>
    <m/>
    <m/>
    <m/>
    <m/>
    <m/>
    <m/>
    <m/>
    <m/>
    <m/>
    <m/>
    <n v="300"/>
    <n v="1820"/>
    <m/>
    <m/>
    <n v="2880"/>
  </r>
  <r>
    <x v="35"/>
    <x v="188"/>
    <s v="正科"/>
    <s v="43042119720123642X"/>
    <s v="605656016200040007"/>
    <s v="公务员"/>
    <s v="新"/>
    <n v="1643"/>
    <n v="820"/>
    <m/>
    <m/>
    <m/>
    <m/>
    <m/>
    <m/>
    <m/>
    <m/>
    <m/>
    <m/>
    <m/>
    <n v="15"/>
    <m/>
    <m/>
    <n v="1840"/>
    <m/>
    <m/>
    <n v="4318"/>
  </r>
  <r>
    <x v="35"/>
    <x v="189"/>
    <s v="正科"/>
    <s v="432925196502016914"/>
    <s v="605656016200028395"/>
    <s v="公务员"/>
    <s v="新"/>
    <n v="2283"/>
    <n v="820"/>
    <m/>
    <m/>
    <m/>
    <m/>
    <m/>
    <m/>
    <m/>
    <m/>
    <m/>
    <m/>
    <m/>
    <m/>
    <m/>
    <m/>
    <n v="1840"/>
    <m/>
    <m/>
    <n v="4943"/>
  </r>
  <r>
    <x v="35"/>
    <x v="190"/>
    <m/>
    <s v="431103198711252442"/>
    <s v="605656016200040023"/>
    <s v="事业"/>
    <s v="新"/>
    <m/>
    <m/>
    <n v="493"/>
    <n v="1220"/>
    <m/>
    <m/>
    <m/>
    <m/>
    <m/>
    <m/>
    <m/>
    <m/>
    <m/>
    <n v="15"/>
    <m/>
    <m/>
    <n v="1570"/>
    <m/>
    <m/>
    <n v="3298"/>
  </r>
  <r>
    <x v="35"/>
    <x v="191"/>
    <s v="中级"/>
    <s v="432922198109300521"/>
    <s v="605656016200040099"/>
    <s v="事业"/>
    <s v="新"/>
    <m/>
    <m/>
    <n v="535"/>
    <n v="1390"/>
    <m/>
    <m/>
    <m/>
    <m/>
    <m/>
    <m/>
    <m/>
    <m/>
    <m/>
    <n v="15"/>
    <m/>
    <m/>
    <n v="1680"/>
    <m/>
    <m/>
    <n v="3620"/>
  </r>
  <r>
    <x v="35"/>
    <x v="192"/>
    <m/>
    <s v="431124199209096321"/>
    <s v="6217995650002549965"/>
    <s v="见习"/>
    <m/>
    <m/>
    <m/>
    <m/>
    <m/>
    <n v="1390"/>
    <m/>
    <m/>
    <m/>
    <m/>
    <m/>
    <m/>
    <m/>
    <m/>
    <m/>
    <m/>
    <m/>
    <n v="1480"/>
    <m/>
    <m/>
    <n v="2870"/>
  </r>
  <r>
    <x v="36"/>
    <x v="193"/>
    <s v="副科"/>
    <s v="432925197206036915"/>
    <s v="605656016200039902"/>
    <s v="公务员"/>
    <s v="新"/>
    <n v="1596"/>
    <n v="720"/>
    <m/>
    <m/>
    <m/>
    <m/>
    <m/>
    <m/>
    <m/>
    <m/>
    <m/>
    <m/>
    <m/>
    <m/>
    <m/>
    <m/>
    <n v="1680"/>
    <m/>
    <m/>
    <n v="3996"/>
  </r>
  <r>
    <x v="36"/>
    <x v="194"/>
    <s v="副科"/>
    <s v="432901197007120814"/>
    <s v="605656016200039767"/>
    <s v="事业"/>
    <s v="新"/>
    <m/>
    <m/>
    <n v="1433"/>
    <n v="1390"/>
    <m/>
    <n v="282"/>
    <m/>
    <m/>
    <m/>
    <m/>
    <m/>
    <m/>
    <m/>
    <m/>
    <m/>
    <m/>
    <n v="1680"/>
    <m/>
    <m/>
    <n v="4785"/>
  </r>
  <r>
    <x v="36"/>
    <x v="195"/>
    <s v="副科"/>
    <s v="432925197201046911"/>
    <s v="605656016200027642"/>
    <s v="企业"/>
    <s v="原"/>
    <m/>
    <m/>
    <m/>
    <m/>
    <n v="843"/>
    <m/>
    <m/>
    <m/>
    <m/>
    <m/>
    <m/>
    <m/>
    <m/>
    <m/>
    <m/>
    <n v="300"/>
    <n v="1970"/>
    <m/>
    <m/>
    <n v="3113"/>
  </r>
  <r>
    <x v="37"/>
    <x v="196"/>
    <s v="正科"/>
    <s v="432925196210256916"/>
    <s v="605656016200040031"/>
    <s v="公务员"/>
    <s v="新"/>
    <n v="2053"/>
    <n v="820"/>
    <m/>
    <m/>
    <m/>
    <m/>
    <m/>
    <m/>
    <m/>
    <m/>
    <m/>
    <m/>
    <m/>
    <m/>
    <m/>
    <m/>
    <n v="1840"/>
    <m/>
    <m/>
    <n v="4713"/>
  </r>
  <r>
    <x v="37"/>
    <x v="197"/>
    <s v="中级"/>
    <s v="432930197209182425"/>
    <s v="605656016200038268"/>
    <s v="企业"/>
    <s v="原"/>
    <m/>
    <m/>
    <m/>
    <m/>
    <n v="765"/>
    <m/>
    <m/>
    <m/>
    <m/>
    <m/>
    <m/>
    <m/>
    <m/>
    <n v="15"/>
    <m/>
    <n v="300"/>
    <n v="1970"/>
    <m/>
    <m/>
    <n v="3050"/>
  </r>
  <r>
    <x v="37"/>
    <x v="198"/>
    <s v="中级"/>
    <s v="432925197301096924"/>
    <s v="605656016200027587"/>
    <s v="企业"/>
    <s v="原"/>
    <m/>
    <m/>
    <n v="365"/>
    <n v="680"/>
    <m/>
    <m/>
    <m/>
    <m/>
    <m/>
    <m/>
    <m/>
    <m/>
    <m/>
    <n v="15"/>
    <m/>
    <n v="300"/>
    <n v="1970"/>
    <m/>
    <m/>
    <n v="3330"/>
  </r>
  <r>
    <x v="37"/>
    <x v="199"/>
    <s v="副科"/>
    <s v="432925196709276924"/>
    <s v="605656016200040040"/>
    <s v="企业"/>
    <s v="原"/>
    <m/>
    <m/>
    <n v="499"/>
    <n v="640"/>
    <m/>
    <m/>
    <m/>
    <m/>
    <m/>
    <m/>
    <m/>
    <m/>
    <m/>
    <n v="15"/>
    <m/>
    <n v="300"/>
    <n v="1970"/>
    <m/>
    <m/>
    <n v="3424"/>
  </r>
  <r>
    <x v="37"/>
    <x v="200"/>
    <s v="中级"/>
    <s v="432925196910016921"/>
    <s v="605656016200040066"/>
    <s v="企业"/>
    <s v="原"/>
    <m/>
    <m/>
    <m/>
    <m/>
    <n v="869"/>
    <m/>
    <m/>
    <m/>
    <m/>
    <m/>
    <m/>
    <m/>
    <m/>
    <n v="15"/>
    <m/>
    <n v="300"/>
    <n v="1970"/>
    <m/>
    <m/>
    <n v="3154"/>
  </r>
  <r>
    <x v="37"/>
    <x v="201"/>
    <m/>
    <s v="360733199007012740"/>
    <s v="6217995650002583527"/>
    <s v="见习"/>
    <m/>
    <m/>
    <m/>
    <m/>
    <m/>
    <n v="1390"/>
    <m/>
    <m/>
    <m/>
    <m/>
    <m/>
    <m/>
    <m/>
    <m/>
    <m/>
    <m/>
    <m/>
    <n v="1480"/>
    <m/>
    <m/>
    <n v="2870"/>
  </r>
  <r>
    <x v="38"/>
    <x v="202"/>
    <s v="正科"/>
    <s v="43292519680102691X"/>
    <s v="605656016200039349"/>
    <s v="事业"/>
    <s v="新"/>
    <m/>
    <m/>
    <n v="996"/>
    <n v="1460"/>
    <m/>
    <m/>
    <m/>
    <m/>
    <m/>
    <m/>
    <m/>
    <m/>
    <n v="260"/>
    <m/>
    <m/>
    <m/>
    <n v="1840"/>
    <m/>
    <m/>
    <n v="4556"/>
  </r>
  <r>
    <x v="38"/>
    <x v="203"/>
    <s v="正科"/>
    <s v="432925196709226919"/>
    <s v="605656016200039357"/>
    <s v="企业"/>
    <s v="原"/>
    <m/>
    <m/>
    <m/>
    <m/>
    <n v="869"/>
    <m/>
    <m/>
    <m/>
    <m/>
    <m/>
    <m/>
    <m/>
    <n v="260"/>
    <m/>
    <m/>
    <n v="300"/>
    <n v="2170"/>
    <m/>
    <m/>
    <n v="3599"/>
  </r>
  <r>
    <x v="38"/>
    <x v="204"/>
    <s v="副科"/>
    <s v="432925196702146932"/>
    <s v="605656016200039365"/>
    <s v="企业"/>
    <s v="原"/>
    <m/>
    <m/>
    <m/>
    <m/>
    <n v="869"/>
    <m/>
    <m/>
    <m/>
    <m/>
    <m/>
    <m/>
    <m/>
    <n v="260"/>
    <m/>
    <m/>
    <n v="300"/>
    <n v="1970"/>
    <m/>
    <m/>
    <n v="3399"/>
  </r>
  <r>
    <x v="38"/>
    <x v="205"/>
    <m/>
    <s v="431124198811120625"/>
    <s v="605656016200040347"/>
    <s v="企业"/>
    <s v="原"/>
    <n v="380"/>
    <n v="380"/>
    <m/>
    <m/>
    <m/>
    <m/>
    <m/>
    <m/>
    <m/>
    <m/>
    <m/>
    <m/>
    <m/>
    <m/>
    <m/>
    <n v="300"/>
    <n v="1820"/>
    <m/>
    <m/>
    <n v="2880"/>
  </r>
  <r>
    <x v="39"/>
    <x v="206"/>
    <m/>
    <s v="431103198905253347"/>
    <s v="605656016200038983"/>
    <s v="公务员"/>
    <s v="新"/>
    <n v="1043"/>
    <n v="600"/>
    <m/>
    <m/>
    <m/>
    <m/>
    <m/>
    <n v="220"/>
    <m/>
    <m/>
    <m/>
    <m/>
    <m/>
    <n v="15"/>
    <m/>
    <m/>
    <n v="1570"/>
    <m/>
    <m/>
    <n v="3448"/>
  </r>
  <r>
    <x v="39"/>
    <x v="207"/>
    <s v="正科"/>
    <s v="432925196511096928"/>
    <s v="605656016200038119"/>
    <s v="事业"/>
    <s v="新"/>
    <m/>
    <m/>
    <n v="1354"/>
    <n v="1460"/>
    <m/>
    <m/>
    <m/>
    <n v="220"/>
    <m/>
    <m/>
    <m/>
    <m/>
    <m/>
    <n v="15"/>
    <m/>
    <m/>
    <n v="1840"/>
    <m/>
    <m/>
    <n v="4889"/>
  </r>
  <r>
    <x v="39"/>
    <x v="208"/>
    <s v="副科"/>
    <s v="432925197012316919"/>
    <s v="605656016200038127"/>
    <s v="事业"/>
    <s v="新"/>
    <m/>
    <m/>
    <n v="1390"/>
    <n v="1275"/>
    <m/>
    <m/>
    <m/>
    <n v="220"/>
    <m/>
    <m/>
    <m/>
    <m/>
    <m/>
    <m/>
    <m/>
    <m/>
    <n v="1680"/>
    <m/>
    <m/>
    <n v="4565"/>
  </r>
  <r>
    <x v="39"/>
    <x v="209"/>
    <s v="副科"/>
    <s v="432925196604086913"/>
    <s v="605656016200039488"/>
    <s v="企业"/>
    <s v="原"/>
    <m/>
    <m/>
    <m/>
    <m/>
    <n v="950"/>
    <m/>
    <n v="220"/>
    <m/>
    <m/>
    <m/>
    <m/>
    <m/>
    <m/>
    <m/>
    <m/>
    <n v="300"/>
    <n v="1970"/>
    <m/>
    <m/>
    <n v="3440"/>
  </r>
  <r>
    <x v="40"/>
    <x v="210"/>
    <s v="正科"/>
    <s v="432925196208016913"/>
    <s v="605656016200037907"/>
    <s v="公务员"/>
    <s v="新"/>
    <n v="2283"/>
    <n v="820"/>
    <m/>
    <m/>
    <m/>
    <m/>
    <m/>
    <m/>
    <m/>
    <m/>
    <m/>
    <m/>
    <m/>
    <m/>
    <m/>
    <m/>
    <n v="1840"/>
    <m/>
    <m/>
    <n v="4943"/>
  </r>
  <r>
    <x v="40"/>
    <x v="211"/>
    <s v="正科"/>
    <s v="432925196612216917"/>
    <s v="605656016200037716"/>
    <s v="公务员"/>
    <s v="新"/>
    <n v="1712"/>
    <n v="615"/>
    <m/>
    <m/>
    <m/>
    <m/>
    <m/>
    <m/>
    <m/>
    <m/>
    <m/>
    <m/>
    <m/>
    <m/>
    <m/>
    <m/>
    <m/>
    <m/>
    <m/>
    <n v="2327"/>
  </r>
  <r>
    <x v="40"/>
    <x v="212"/>
    <s v="副科"/>
    <s v="432902198206060325"/>
    <s v="605656016200037845"/>
    <s v="公务员"/>
    <s v="新"/>
    <n v="1212"/>
    <n v="690"/>
    <m/>
    <m/>
    <m/>
    <m/>
    <m/>
    <m/>
    <m/>
    <m/>
    <m/>
    <m/>
    <m/>
    <n v="15"/>
    <m/>
    <m/>
    <n v="1680"/>
    <m/>
    <m/>
    <n v="3597"/>
  </r>
  <r>
    <x v="40"/>
    <x v="213"/>
    <m/>
    <s v="431122198710041714"/>
    <s v="605656016260119871"/>
    <s v="公务员"/>
    <s v="新"/>
    <n v="995"/>
    <n v="600"/>
    <m/>
    <m/>
    <m/>
    <m/>
    <m/>
    <m/>
    <m/>
    <m/>
    <m/>
    <m/>
    <m/>
    <m/>
    <m/>
    <m/>
    <n v="1480"/>
    <m/>
    <m/>
    <n v="3075"/>
  </r>
  <r>
    <x v="40"/>
    <x v="214"/>
    <s v="正科"/>
    <s v="432925197801156911"/>
    <s v="605656016200040015"/>
    <s v="公务员"/>
    <s v="新"/>
    <n v="1341"/>
    <n v="820"/>
    <m/>
    <m/>
    <m/>
    <m/>
    <m/>
    <m/>
    <m/>
    <m/>
    <m/>
    <m/>
    <m/>
    <m/>
    <m/>
    <m/>
    <n v="1840"/>
    <m/>
    <m/>
    <n v="4001"/>
  </r>
  <r>
    <x v="40"/>
    <x v="215"/>
    <m/>
    <s v="432925196809096912"/>
    <s v="605656016200039898"/>
    <s v="企业"/>
    <s v="原"/>
    <m/>
    <m/>
    <n v="197"/>
    <n v="640"/>
    <m/>
    <m/>
    <m/>
    <m/>
    <m/>
    <m/>
    <m/>
    <m/>
    <m/>
    <m/>
    <m/>
    <n v="300"/>
    <n v="1970"/>
    <m/>
    <m/>
    <n v="3107"/>
  </r>
  <r>
    <x v="41"/>
    <x v="216"/>
    <s v="正科"/>
    <s v="432925196809166933"/>
    <s v="605656016200040234"/>
    <s v="公务员"/>
    <s v="新"/>
    <n v="1928"/>
    <n v="820"/>
    <m/>
    <m/>
    <m/>
    <m/>
    <m/>
    <n v="240"/>
    <m/>
    <m/>
    <n v="266"/>
    <m/>
    <m/>
    <m/>
    <m/>
    <m/>
    <n v="1840"/>
    <m/>
    <m/>
    <n v="5094"/>
  </r>
  <r>
    <x v="41"/>
    <x v="217"/>
    <m/>
    <s v="431126199111089169"/>
    <s v="605656016200039759"/>
    <s v="事业"/>
    <s v="新"/>
    <m/>
    <m/>
    <n v="355"/>
    <n v="1220"/>
    <m/>
    <m/>
    <m/>
    <m/>
    <m/>
    <m/>
    <m/>
    <m/>
    <m/>
    <n v="15"/>
    <m/>
    <m/>
    <n v="1570"/>
    <m/>
    <m/>
    <n v="3160"/>
  </r>
  <r>
    <x v="27"/>
    <x v="218"/>
    <m/>
    <s v="431102199103203442"/>
    <s v="605656016200040355"/>
    <s v="企业"/>
    <s v="原"/>
    <n v="151"/>
    <n v="590"/>
    <m/>
    <m/>
    <m/>
    <m/>
    <m/>
    <m/>
    <m/>
    <m/>
    <m/>
    <m/>
    <m/>
    <n v="15"/>
    <m/>
    <n v="300"/>
    <n v="1820"/>
    <m/>
    <m/>
    <n v="2876"/>
  </r>
  <r>
    <x v="42"/>
    <x v="219"/>
    <s v="正科"/>
    <s v="43292519630412691X"/>
    <s v="605656016200039935"/>
    <s v="公务员"/>
    <s v="新"/>
    <n v="2283"/>
    <n v="860"/>
    <m/>
    <m/>
    <m/>
    <m/>
    <m/>
    <m/>
    <m/>
    <m/>
    <m/>
    <m/>
    <m/>
    <m/>
    <m/>
    <m/>
    <n v="1840"/>
    <m/>
    <m/>
    <n v="4983"/>
  </r>
  <r>
    <x v="42"/>
    <x v="220"/>
    <s v="副科"/>
    <s v="432925197312286934"/>
    <s v="605656016200039943"/>
    <s v="公务员"/>
    <s v="新"/>
    <n v="1426"/>
    <n v="720"/>
    <m/>
    <m/>
    <m/>
    <m/>
    <m/>
    <m/>
    <m/>
    <m/>
    <m/>
    <m/>
    <m/>
    <m/>
    <m/>
    <m/>
    <n v="1680"/>
    <m/>
    <m/>
    <n v="3826"/>
  </r>
  <r>
    <x v="43"/>
    <x v="221"/>
    <m/>
    <s v="432901198010125127"/>
    <s v="605656016200040267"/>
    <s v="事业"/>
    <s v="新"/>
    <m/>
    <m/>
    <n v="535"/>
    <n v="1220"/>
    <m/>
    <m/>
    <m/>
    <m/>
    <m/>
    <m/>
    <m/>
    <m/>
    <m/>
    <n v="15"/>
    <m/>
    <m/>
    <n v="1570"/>
    <m/>
    <m/>
    <n v="3340"/>
  </r>
  <r>
    <x v="44"/>
    <x v="222"/>
    <s v="正科"/>
    <s v="432925196410106912"/>
    <s v="605656016200038565"/>
    <s v="事业"/>
    <s v="新"/>
    <m/>
    <m/>
    <n v="1682"/>
    <n v="1390"/>
    <m/>
    <n v="307"/>
    <m/>
    <m/>
    <m/>
    <m/>
    <m/>
    <m/>
    <m/>
    <m/>
    <m/>
    <m/>
    <n v="1440"/>
    <m/>
    <n v="620"/>
    <n v="5439"/>
  </r>
  <r>
    <x v="44"/>
    <x v="223"/>
    <m/>
    <s v="432925195711246914"/>
    <s v="605656016200038573"/>
    <s v="事业"/>
    <s v="新"/>
    <m/>
    <m/>
    <n v="2452"/>
    <n v="1390"/>
    <m/>
    <n v="384"/>
    <m/>
    <m/>
    <m/>
    <m/>
    <m/>
    <m/>
    <m/>
    <m/>
    <m/>
    <m/>
    <n v="1440"/>
    <m/>
    <n v="620"/>
    <n v="6286"/>
  </r>
  <r>
    <x v="44"/>
    <x v="224"/>
    <m/>
    <s v="432925196205166326"/>
    <s v="605656016200038604"/>
    <s v="事业"/>
    <s v="新"/>
    <m/>
    <m/>
    <n v="1767"/>
    <n v="1390"/>
    <m/>
    <n v="316"/>
    <m/>
    <m/>
    <m/>
    <m/>
    <m/>
    <m/>
    <m/>
    <n v="15"/>
    <m/>
    <m/>
    <n v="1440"/>
    <m/>
    <n v="620"/>
    <n v="5548"/>
  </r>
  <r>
    <x v="44"/>
    <x v="225"/>
    <m/>
    <s v="432925196205096911"/>
    <s v="605656016200038612"/>
    <s v="事业"/>
    <s v="新"/>
    <m/>
    <m/>
    <n v="1767"/>
    <n v="1390"/>
    <m/>
    <n v="316"/>
    <m/>
    <m/>
    <m/>
    <m/>
    <m/>
    <m/>
    <m/>
    <m/>
    <m/>
    <m/>
    <n v="1440"/>
    <m/>
    <n v="620"/>
    <n v="5533"/>
  </r>
  <r>
    <x v="44"/>
    <x v="226"/>
    <m/>
    <s v="432925196210196925"/>
    <s v="605656016200038629"/>
    <s v="事业"/>
    <s v="新"/>
    <m/>
    <m/>
    <n v="1512"/>
    <n v="1390"/>
    <m/>
    <n v="290"/>
    <m/>
    <m/>
    <m/>
    <m/>
    <m/>
    <m/>
    <m/>
    <n v="15"/>
    <m/>
    <m/>
    <n v="1440"/>
    <m/>
    <n v="620"/>
    <n v="5267"/>
  </r>
  <r>
    <x v="44"/>
    <x v="227"/>
    <m/>
    <s v="432925196902156924"/>
    <s v="605656016200038637"/>
    <s v="事业"/>
    <s v="新"/>
    <m/>
    <m/>
    <n v="1275"/>
    <n v="1390"/>
    <m/>
    <n v="267"/>
    <m/>
    <m/>
    <m/>
    <m/>
    <m/>
    <m/>
    <m/>
    <n v="15"/>
    <m/>
    <m/>
    <n v="1440"/>
    <m/>
    <n v="620"/>
    <n v="5007"/>
  </r>
  <r>
    <x v="44"/>
    <x v="228"/>
    <m/>
    <s v="432925196407146913"/>
    <s v="605656016200038645"/>
    <s v="事业"/>
    <s v="新"/>
    <m/>
    <m/>
    <n v="1433"/>
    <n v="1390"/>
    <m/>
    <n v="282"/>
    <m/>
    <m/>
    <m/>
    <m/>
    <m/>
    <m/>
    <m/>
    <m/>
    <m/>
    <m/>
    <n v="1440"/>
    <m/>
    <n v="620"/>
    <n v="5165"/>
  </r>
  <r>
    <x v="44"/>
    <x v="229"/>
    <m/>
    <s v="432925196506106925"/>
    <s v="605656016200038653"/>
    <s v="事业"/>
    <s v="新"/>
    <m/>
    <m/>
    <n v="1858"/>
    <n v="1390"/>
    <m/>
    <n v="325"/>
    <m/>
    <m/>
    <m/>
    <m/>
    <m/>
    <m/>
    <m/>
    <n v="15"/>
    <m/>
    <m/>
    <n v="1440"/>
    <m/>
    <n v="620"/>
    <n v="5648"/>
  </r>
  <r>
    <x v="44"/>
    <x v="230"/>
    <m/>
    <s v="432925195611046915"/>
    <s v="605656016200038670"/>
    <s v="事业"/>
    <s v="新"/>
    <m/>
    <m/>
    <n v="2246"/>
    <n v="1390"/>
    <m/>
    <n v="364"/>
    <m/>
    <m/>
    <m/>
    <m/>
    <m/>
    <m/>
    <m/>
    <m/>
    <m/>
    <m/>
    <n v="1440"/>
    <m/>
    <n v="620"/>
    <n v="6060"/>
  </r>
  <r>
    <x v="44"/>
    <x v="231"/>
    <m/>
    <s v="432925196509146922"/>
    <s v="605656016200038688"/>
    <s v="事业"/>
    <s v="新"/>
    <m/>
    <m/>
    <n v="1433"/>
    <n v="1390"/>
    <m/>
    <n v="282"/>
    <m/>
    <m/>
    <m/>
    <m/>
    <m/>
    <m/>
    <m/>
    <n v="15"/>
    <m/>
    <m/>
    <n v="1440"/>
    <m/>
    <n v="620"/>
    <n v="5180"/>
  </r>
  <r>
    <x v="44"/>
    <x v="232"/>
    <m/>
    <s v="432925196603236924"/>
    <s v="605656016200038696"/>
    <s v="事业"/>
    <s v="新"/>
    <m/>
    <m/>
    <n v="1066"/>
    <n v="1300"/>
    <m/>
    <m/>
    <m/>
    <m/>
    <m/>
    <m/>
    <m/>
    <m/>
    <m/>
    <n v="15"/>
    <m/>
    <m/>
    <n v="1230"/>
    <m/>
    <n v="530"/>
    <n v="4141"/>
  </r>
  <r>
    <x v="44"/>
    <x v="233"/>
    <m/>
    <s v="432925196511116925"/>
    <s v="605656016200038707"/>
    <s v="事业"/>
    <s v="新"/>
    <m/>
    <m/>
    <n v="1512"/>
    <n v="1390"/>
    <m/>
    <n v="290"/>
    <m/>
    <m/>
    <m/>
    <m/>
    <m/>
    <m/>
    <m/>
    <n v="15"/>
    <m/>
    <m/>
    <n v="1440"/>
    <m/>
    <n v="620"/>
    <n v="5267"/>
  </r>
  <r>
    <x v="44"/>
    <x v="234"/>
    <m/>
    <s v="432925196902116922"/>
    <s v="605656016200038715"/>
    <s v="事业"/>
    <s v="新"/>
    <m/>
    <m/>
    <n v="1202"/>
    <n v="1390"/>
    <m/>
    <n v="259"/>
    <m/>
    <m/>
    <m/>
    <m/>
    <m/>
    <m/>
    <m/>
    <n v="15"/>
    <m/>
    <m/>
    <n v="1440"/>
    <m/>
    <n v="620"/>
    <n v="4926"/>
  </r>
  <r>
    <x v="44"/>
    <x v="235"/>
    <m/>
    <s v="432923198010200025"/>
    <s v="605656016200038723"/>
    <s v="事业"/>
    <s v="新"/>
    <m/>
    <m/>
    <n v="666"/>
    <n v="1390"/>
    <m/>
    <n v="206"/>
    <m/>
    <m/>
    <m/>
    <m/>
    <m/>
    <m/>
    <m/>
    <n v="15"/>
    <m/>
    <m/>
    <n v="1440"/>
    <m/>
    <n v="620"/>
    <n v="4337"/>
  </r>
  <r>
    <x v="44"/>
    <x v="236"/>
    <m/>
    <s v="432925196210106926"/>
    <s v="605656016200038731"/>
    <s v="事业"/>
    <s v="新"/>
    <m/>
    <m/>
    <n v="1949"/>
    <n v="1390"/>
    <m/>
    <n v="334"/>
    <m/>
    <m/>
    <m/>
    <m/>
    <m/>
    <m/>
    <m/>
    <n v="15"/>
    <m/>
    <m/>
    <n v="1440"/>
    <m/>
    <n v="620"/>
    <n v="5748"/>
  </r>
  <r>
    <x v="44"/>
    <x v="237"/>
    <m/>
    <s v="432925196303046918"/>
    <s v="605656016200038740"/>
    <s v="事业"/>
    <s v="新"/>
    <m/>
    <m/>
    <n v="1858"/>
    <n v="1390"/>
    <m/>
    <n v="325"/>
    <m/>
    <m/>
    <m/>
    <m/>
    <m/>
    <m/>
    <m/>
    <m/>
    <m/>
    <m/>
    <n v="1440"/>
    <m/>
    <n v="620"/>
    <n v="5633"/>
  </r>
  <r>
    <x v="44"/>
    <x v="238"/>
    <m/>
    <s v="432925196702286927"/>
    <s v="605656016200038758"/>
    <s v="事业"/>
    <s v="新"/>
    <m/>
    <m/>
    <n v="1512"/>
    <n v="1390"/>
    <m/>
    <n v="290"/>
    <m/>
    <m/>
    <m/>
    <m/>
    <m/>
    <m/>
    <m/>
    <n v="15"/>
    <m/>
    <m/>
    <n v="1440"/>
    <m/>
    <n v="620"/>
    <n v="5267"/>
  </r>
  <r>
    <x v="44"/>
    <x v="239"/>
    <m/>
    <s v="430502197805072012"/>
    <s v="605656016200038766"/>
    <s v="事业"/>
    <s v="新"/>
    <m/>
    <m/>
    <n v="666"/>
    <n v="1390"/>
    <m/>
    <n v="206"/>
    <m/>
    <m/>
    <m/>
    <m/>
    <m/>
    <m/>
    <m/>
    <m/>
    <m/>
    <m/>
    <n v="1440"/>
    <m/>
    <n v="620"/>
    <n v="4322"/>
  </r>
  <r>
    <x v="44"/>
    <x v="240"/>
    <m/>
    <s v="432925197010264123"/>
    <s v="605656016200038774"/>
    <s v="事业"/>
    <s v="新"/>
    <m/>
    <m/>
    <n v="931"/>
    <n v="1390"/>
    <m/>
    <n v="232"/>
    <m/>
    <m/>
    <m/>
    <m/>
    <m/>
    <m/>
    <m/>
    <n v="15"/>
    <m/>
    <m/>
    <n v="1440"/>
    <m/>
    <n v="620"/>
    <n v="4628"/>
  </r>
  <r>
    <x v="44"/>
    <x v="241"/>
    <m/>
    <s v="432925198111146921"/>
    <s v="605656016200038782"/>
    <s v="事业"/>
    <s v="新"/>
    <m/>
    <m/>
    <n v="493"/>
    <n v="1390"/>
    <m/>
    <n v="188"/>
    <m/>
    <m/>
    <m/>
    <m/>
    <m/>
    <m/>
    <m/>
    <n v="15"/>
    <m/>
    <m/>
    <n v="1440"/>
    <m/>
    <n v="620"/>
    <n v="4146"/>
  </r>
  <r>
    <x v="44"/>
    <x v="242"/>
    <m/>
    <s v="432901197301091014"/>
    <s v="605656016200027976"/>
    <s v="事业"/>
    <s v="新"/>
    <m/>
    <m/>
    <n v="1202"/>
    <n v="1390"/>
    <m/>
    <n v="259"/>
    <m/>
    <m/>
    <m/>
    <m/>
    <m/>
    <m/>
    <m/>
    <m/>
    <m/>
    <m/>
    <n v="1440"/>
    <m/>
    <n v="620"/>
    <n v="4911"/>
  </r>
  <r>
    <x v="44"/>
    <x v="243"/>
    <m/>
    <s v="432925197408246929"/>
    <s v="605656016200040314"/>
    <s v="事业"/>
    <s v="新"/>
    <m/>
    <m/>
    <n v="931"/>
    <n v="1390"/>
    <m/>
    <n v="232"/>
    <m/>
    <m/>
    <m/>
    <m/>
    <m/>
    <m/>
    <m/>
    <n v="15"/>
    <m/>
    <m/>
    <n v="1440"/>
    <m/>
    <n v="620"/>
    <n v="4628"/>
  </r>
  <r>
    <x v="44"/>
    <x v="244"/>
    <m/>
    <s v="432925197902186925"/>
    <s v="605656016200038799"/>
    <s v="事业"/>
    <s v="新"/>
    <m/>
    <m/>
    <n v="493"/>
    <n v="1220"/>
    <m/>
    <n v="171"/>
    <m/>
    <m/>
    <m/>
    <m/>
    <m/>
    <m/>
    <m/>
    <n v="15"/>
    <m/>
    <m/>
    <n v="1305"/>
    <m/>
    <n v="560"/>
    <n v="3764"/>
  </r>
  <r>
    <x v="44"/>
    <x v="245"/>
    <m/>
    <s v="432925196707086924"/>
    <s v="605656016200038803"/>
    <s v="事业"/>
    <s v="新"/>
    <m/>
    <m/>
    <n v="1433"/>
    <n v="1390"/>
    <m/>
    <n v="282"/>
    <m/>
    <m/>
    <m/>
    <m/>
    <m/>
    <m/>
    <m/>
    <n v="15"/>
    <m/>
    <m/>
    <n v="1440"/>
    <m/>
    <n v="620"/>
    <n v="5180"/>
  </r>
  <r>
    <x v="44"/>
    <x v="246"/>
    <m/>
    <s v="432925196804106923"/>
    <s v="605656016200038811"/>
    <s v="事业"/>
    <s v="新"/>
    <m/>
    <m/>
    <n v="1433"/>
    <n v="1390"/>
    <m/>
    <n v="282"/>
    <m/>
    <m/>
    <m/>
    <m/>
    <m/>
    <m/>
    <m/>
    <n v="15"/>
    <m/>
    <m/>
    <n v="1440"/>
    <m/>
    <n v="620"/>
    <n v="5180"/>
  </r>
  <r>
    <x v="44"/>
    <x v="247"/>
    <m/>
    <s v="432925196612066920"/>
    <s v="605656016200038820"/>
    <s v="事业"/>
    <s v="新"/>
    <m/>
    <m/>
    <n v="1433"/>
    <n v="1390"/>
    <m/>
    <n v="282"/>
    <m/>
    <m/>
    <m/>
    <m/>
    <m/>
    <m/>
    <m/>
    <n v="15"/>
    <m/>
    <m/>
    <n v="1440"/>
    <m/>
    <n v="620"/>
    <n v="5180"/>
  </r>
  <r>
    <x v="44"/>
    <x v="248"/>
    <m/>
    <s v="432925196211266921"/>
    <s v="605656016200038838"/>
    <s v="事业"/>
    <s v="新"/>
    <m/>
    <m/>
    <n v="1354"/>
    <n v="1390"/>
    <m/>
    <n v="274"/>
    <m/>
    <m/>
    <m/>
    <m/>
    <m/>
    <m/>
    <m/>
    <n v="15"/>
    <m/>
    <m/>
    <n v="1440"/>
    <m/>
    <n v="620"/>
    <n v="5093"/>
  </r>
  <r>
    <x v="44"/>
    <x v="249"/>
    <m/>
    <s v="432925196410106920"/>
    <s v="605656016200038846"/>
    <s v="事业"/>
    <s v="新"/>
    <m/>
    <m/>
    <n v="1433"/>
    <n v="1390"/>
    <m/>
    <n v="282"/>
    <m/>
    <m/>
    <m/>
    <m/>
    <m/>
    <m/>
    <m/>
    <n v="15"/>
    <m/>
    <m/>
    <n v="1440"/>
    <m/>
    <n v="620"/>
    <n v="5180"/>
  </r>
  <r>
    <x v="44"/>
    <x v="250"/>
    <m/>
    <s v="43292519740703692X"/>
    <s v="605656016200038854"/>
    <s v="事业"/>
    <s v="新"/>
    <m/>
    <m/>
    <n v="713"/>
    <n v="1390"/>
    <m/>
    <n v="210"/>
    <m/>
    <m/>
    <m/>
    <m/>
    <m/>
    <m/>
    <m/>
    <n v="15"/>
    <m/>
    <m/>
    <n v="1440"/>
    <m/>
    <n v="620"/>
    <n v="4388"/>
  </r>
  <r>
    <x v="44"/>
    <x v="251"/>
    <m/>
    <s v="432925196711016910"/>
    <s v="605656016200038879"/>
    <s v="事业"/>
    <s v="新"/>
    <m/>
    <m/>
    <n v="275"/>
    <n v="1220"/>
    <m/>
    <n v="150"/>
    <m/>
    <m/>
    <m/>
    <m/>
    <m/>
    <m/>
    <m/>
    <m/>
    <m/>
    <m/>
    <n v="1305"/>
    <m/>
    <n v="560"/>
    <n v="3510"/>
  </r>
  <r>
    <x v="44"/>
    <x v="252"/>
    <m/>
    <s v="431103198611155725"/>
    <s v="605656016200038895"/>
    <s v="事业"/>
    <s v="新"/>
    <m/>
    <m/>
    <n v="419"/>
    <n v="1220"/>
    <m/>
    <n v="164"/>
    <m/>
    <m/>
    <m/>
    <m/>
    <m/>
    <m/>
    <m/>
    <n v="15"/>
    <m/>
    <m/>
    <n v="1305"/>
    <m/>
    <n v="560"/>
    <n v="3683"/>
  </r>
  <r>
    <x v="44"/>
    <x v="253"/>
    <m/>
    <s v="431102198606131028"/>
    <s v="605656016200038900"/>
    <s v="事业"/>
    <s v="新"/>
    <m/>
    <m/>
    <n v="419"/>
    <n v="1220"/>
    <m/>
    <n v="164"/>
    <m/>
    <m/>
    <m/>
    <m/>
    <m/>
    <m/>
    <m/>
    <n v="15"/>
    <m/>
    <m/>
    <n v="1305"/>
    <m/>
    <n v="560"/>
    <n v="3683"/>
  </r>
  <r>
    <x v="44"/>
    <x v="254"/>
    <m/>
    <s v="43293019810722318X"/>
    <s v="605656016200038918"/>
    <s v="事业"/>
    <s v="新"/>
    <m/>
    <m/>
    <n v="619"/>
    <n v="1220"/>
    <m/>
    <n v="184"/>
    <m/>
    <m/>
    <m/>
    <m/>
    <m/>
    <m/>
    <m/>
    <n v="15"/>
    <m/>
    <m/>
    <n v="1305"/>
    <m/>
    <n v="560"/>
    <n v="3903"/>
  </r>
  <r>
    <x v="44"/>
    <x v="255"/>
    <m/>
    <s v="432925197210186924"/>
    <s v="605656016200060627"/>
    <s v="事业"/>
    <s v="新"/>
    <m/>
    <m/>
    <n v="1129"/>
    <n v="1390"/>
    <m/>
    <n v="252"/>
    <m/>
    <m/>
    <m/>
    <m/>
    <m/>
    <m/>
    <m/>
    <n v="15"/>
    <m/>
    <m/>
    <n v="1440"/>
    <m/>
    <n v="620"/>
    <n v="4846"/>
  </r>
  <r>
    <x v="44"/>
    <x v="256"/>
    <m/>
    <s v="43112519940501692X"/>
    <s v="6217995651000185109"/>
    <s v="事业"/>
    <s v="新"/>
    <m/>
    <m/>
    <m/>
    <n v="1390"/>
    <m/>
    <m/>
    <m/>
    <m/>
    <m/>
    <m/>
    <m/>
    <m/>
    <m/>
    <n v="15"/>
    <m/>
    <m/>
    <n v="1110"/>
    <m/>
    <n v="480"/>
    <n v="2995"/>
  </r>
  <r>
    <x v="44"/>
    <x v="257"/>
    <m/>
    <s v="431125199312186946"/>
    <s v="6217995650000056716"/>
    <s v="事业"/>
    <s v="新"/>
    <m/>
    <m/>
    <m/>
    <n v="1390"/>
    <m/>
    <m/>
    <m/>
    <m/>
    <m/>
    <m/>
    <m/>
    <m/>
    <m/>
    <n v="15"/>
    <m/>
    <m/>
    <n v="1110"/>
    <m/>
    <n v="480"/>
    <n v="2995"/>
  </r>
  <r>
    <x v="44"/>
    <x v="258"/>
    <m/>
    <m/>
    <s v="605651006200111024"/>
    <s v="事业"/>
    <s v="新"/>
    <m/>
    <m/>
    <m/>
    <n v="1390"/>
    <m/>
    <m/>
    <m/>
    <m/>
    <m/>
    <m/>
    <m/>
    <m/>
    <m/>
    <n v="15"/>
    <m/>
    <m/>
    <n v="1110"/>
    <m/>
    <n v="480"/>
    <n v="2995"/>
  </r>
  <r>
    <x v="44"/>
    <x v="259"/>
    <m/>
    <m/>
    <s v="605656016260090180"/>
    <s v="事业"/>
    <s v="新"/>
    <m/>
    <m/>
    <n v="299"/>
    <n v="1150"/>
    <m/>
    <n v="145"/>
    <m/>
    <m/>
    <m/>
    <m/>
    <m/>
    <m/>
    <m/>
    <n v="15"/>
    <m/>
    <m/>
    <n v="1110"/>
    <m/>
    <n v="480"/>
    <n v="3199"/>
  </r>
  <r>
    <x v="44"/>
    <x v="260"/>
    <m/>
    <s v="431125199509206912"/>
    <s v="6210985651002809844"/>
    <s v="事业"/>
    <s v="新"/>
    <m/>
    <m/>
    <m/>
    <n v="1345"/>
    <m/>
    <m/>
    <m/>
    <m/>
    <m/>
    <m/>
    <m/>
    <m/>
    <m/>
    <m/>
    <m/>
    <m/>
    <n v="1110"/>
    <m/>
    <n v="480"/>
    <n v="2935"/>
  </r>
  <r>
    <x v="44"/>
    <x v="261"/>
    <m/>
    <m/>
    <s v="605656016260090202"/>
    <s v="事业"/>
    <s v="新"/>
    <m/>
    <m/>
    <n v="577"/>
    <n v="1150"/>
    <m/>
    <n v="173"/>
    <m/>
    <m/>
    <m/>
    <m/>
    <m/>
    <m/>
    <m/>
    <n v="15"/>
    <m/>
    <m/>
    <n v="1110"/>
    <m/>
    <n v="480"/>
    <n v="3505"/>
  </r>
  <r>
    <x v="44"/>
    <x v="262"/>
    <m/>
    <s v="432923198209100021"/>
    <s v="6217995650002583493"/>
    <s v="见习"/>
    <m/>
    <m/>
    <m/>
    <m/>
    <m/>
    <n v="1390"/>
    <m/>
    <m/>
    <m/>
    <m/>
    <m/>
    <m/>
    <m/>
    <m/>
    <m/>
    <m/>
    <m/>
    <n v="1480"/>
    <m/>
    <m/>
    <n v="2870"/>
  </r>
  <r>
    <x v="44"/>
    <x v="263"/>
    <m/>
    <s v="431125199209300042"/>
    <s v="6217995650005894582"/>
    <s v="见习"/>
    <m/>
    <m/>
    <m/>
    <m/>
    <m/>
    <n v="1390"/>
    <m/>
    <m/>
    <m/>
    <m/>
    <m/>
    <m/>
    <m/>
    <m/>
    <m/>
    <m/>
    <m/>
    <n v="1480"/>
    <m/>
    <m/>
    <n v="2870"/>
  </r>
  <r>
    <x v="45"/>
    <x v="264"/>
    <s v="正科"/>
    <s v="432929197909275037"/>
    <s v="605656016200039791"/>
    <s v="事业"/>
    <s v="新"/>
    <m/>
    <m/>
    <n v="713"/>
    <n v="1460"/>
    <m/>
    <m/>
    <m/>
    <m/>
    <m/>
    <m/>
    <m/>
    <m/>
    <n v="200"/>
    <m/>
    <m/>
    <m/>
    <n v="1840"/>
    <m/>
    <m/>
    <n v="4213"/>
  </r>
  <r>
    <x v="45"/>
    <x v="265"/>
    <s v="正科"/>
    <s v="432925197212246919"/>
    <s v="605656016200039515"/>
    <s v="企业"/>
    <s v="原"/>
    <m/>
    <m/>
    <m/>
    <m/>
    <n v="765"/>
    <m/>
    <m/>
    <m/>
    <m/>
    <m/>
    <m/>
    <m/>
    <n v="260"/>
    <m/>
    <m/>
    <n v="300"/>
    <n v="2170"/>
    <m/>
    <m/>
    <n v="3495"/>
  </r>
  <r>
    <x v="45"/>
    <x v="266"/>
    <s v="副科"/>
    <s v="432925197502156911"/>
    <s v="605656016200039531"/>
    <s v="企业"/>
    <s v="原"/>
    <m/>
    <m/>
    <m/>
    <m/>
    <n v="790"/>
    <m/>
    <m/>
    <m/>
    <m/>
    <m/>
    <m/>
    <m/>
    <n v="260"/>
    <m/>
    <m/>
    <n v="300"/>
    <n v="1970"/>
    <m/>
    <m/>
    <n v="3320"/>
  </r>
  <r>
    <x v="45"/>
    <x v="267"/>
    <m/>
    <s v="431129198909195248"/>
    <s v="605656016200039540"/>
    <s v="企业"/>
    <s v="原"/>
    <n v="380"/>
    <n v="380"/>
    <m/>
    <m/>
    <m/>
    <m/>
    <m/>
    <m/>
    <m/>
    <m/>
    <m/>
    <m/>
    <m/>
    <m/>
    <m/>
    <n v="300"/>
    <n v="1820"/>
    <m/>
    <m/>
    <n v="2880"/>
  </r>
  <r>
    <x v="46"/>
    <x v="268"/>
    <m/>
    <s v="431122199001040035"/>
    <s v="6217995650007202487"/>
    <s v="见习"/>
    <m/>
    <m/>
    <m/>
    <m/>
    <m/>
    <n v="1390"/>
    <m/>
    <m/>
    <m/>
    <m/>
    <m/>
    <m/>
    <m/>
    <m/>
    <m/>
    <m/>
    <m/>
    <n v="1480"/>
    <m/>
    <m/>
    <n v="2870"/>
  </r>
  <r>
    <x v="47"/>
    <x v="269"/>
    <s v="正科"/>
    <s v="432901197206213570"/>
    <s v="605656016200039695"/>
    <s v="事业"/>
    <s v="新"/>
    <m/>
    <m/>
    <n v="1275"/>
    <n v="1460"/>
    <m/>
    <m/>
    <m/>
    <m/>
    <m/>
    <m/>
    <m/>
    <m/>
    <m/>
    <m/>
    <m/>
    <m/>
    <n v="1840"/>
    <m/>
    <m/>
    <n v="4575"/>
  </r>
  <r>
    <x v="47"/>
    <x v="270"/>
    <m/>
    <s v="430522199005080043"/>
    <s v="6217995650007202479"/>
    <s v="见习"/>
    <m/>
    <m/>
    <m/>
    <m/>
    <m/>
    <n v="1390"/>
    <m/>
    <m/>
    <m/>
    <m/>
    <m/>
    <m/>
    <m/>
    <m/>
    <m/>
    <m/>
    <m/>
    <n v="1480"/>
    <m/>
    <m/>
    <n v="2870"/>
  </r>
  <r>
    <x v="48"/>
    <x v="271"/>
    <m/>
    <s v="431125198704186924"/>
    <s v="605656016200039960"/>
    <s v="公务员"/>
    <s v="新"/>
    <n v="995"/>
    <n v="600"/>
    <m/>
    <m/>
    <m/>
    <m/>
    <m/>
    <m/>
    <m/>
    <m/>
    <m/>
    <m/>
    <m/>
    <n v="15"/>
    <m/>
    <m/>
    <n v="1480"/>
    <m/>
    <m/>
    <n v="3090"/>
  </r>
  <r>
    <x v="48"/>
    <x v="272"/>
    <s v="正科"/>
    <s v="432925197403116914"/>
    <s v="605656016200038477"/>
    <s v="事业"/>
    <s v="新"/>
    <m/>
    <m/>
    <n v="1061"/>
    <n v="1460"/>
    <m/>
    <m/>
    <m/>
    <m/>
    <m/>
    <m/>
    <m/>
    <m/>
    <m/>
    <m/>
    <m/>
    <m/>
    <n v="1840"/>
    <m/>
    <m/>
    <n v="4361"/>
  </r>
  <r>
    <x v="48"/>
    <x v="273"/>
    <m/>
    <s v="431125198812086920"/>
    <s v="6210985651003824198"/>
    <s v="见习"/>
    <m/>
    <m/>
    <m/>
    <m/>
    <m/>
    <n v="1390"/>
    <m/>
    <m/>
    <m/>
    <m/>
    <m/>
    <m/>
    <m/>
    <m/>
    <m/>
    <m/>
    <m/>
    <n v="1480"/>
    <m/>
    <m/>
    <n v="2870"/>
  </r>
  <r>
    <x v="48"/>
    <x v="274"/>
    <m/>
    <s v="431125198612040012"/>
    <s v="6210985651003841382"/>
    <s v="见习"/>
    <m/>
    <m/>
    <m/>
    <m/>
    <m/>
    <n v="1390"/>
    <m/>
    <m/>
    <m/>
    <m/>
    <m/>
    <m/>
    <m/>
    <m/>
    <m/>
    <m/>
    <m/>
    <n v="1480"/>
    <m/>
    <m/>
    <n v="2870"/>
  </r>
  <r>
    <x v="49"/>
    <x v="275"/>
    <s v="正科"/>
    <s v="432925197107156911"/>
    <s v="605656016200039390"/>
    <s v="事业"/>
    <s v="新"/>
    <m/>
    <m/>
    <n v="1275"/>
    <n v="1460"/>
    <m/>
    <m/>
    <m/>
    <m/>
    <m/>
    <m/>
    <m/>
    <m/>
    <n v="260"/>
    <m/>
    <m/>
    <m/>
    <n v="1840"/>
    <m/>
    <m/>
    <n v="4835"/>
  </r>
  <r>
    <x v="49"/>
    <x v="276"/>
    <s v="副科"/>
    <s v="432925197810136912"/>
    <s v="605656016200040371"/>
    <s v="事业"/>
    <s v="新"/>
    <m/>
    <m/>
    <n v="666"/>
    <n v="1320"/>
    <m/>
    <m/>
    <m/>
    <m/>
    <m/>
    <m/>
    <m/>
    <m/>
    <n v="200"/>
    <m/>
    <m/>
    <m/>
    <n v="1680"/>
    <m/>
    <m/>
    <n v="3866"/>
  </r>
  <r>
    <x v="49"/>
    <x v="277"/>
    <s v="正科"/>
    <s v="432925196712016912"/>
    <s v="605656016200039461"/>
    <s v="企业"/>
    <s v="原"/>
    <m/>
    <m/>
    <m/>
    <m/>
    <n v="715"/>
    <m/>
    <m/>
    <m/>
    <m/>
    <m/>
    <m/>
    <m/>
    <n v="260"/>
    <m/>
    <m/>
    <n v="300"/>
    <n v="2170"/>
    <m/>
    <m/>
    <n v="3445"/>
  </r>
  <r>
    <x v="49"/>
    <x v="143"/>
    <m/>
    <s v="432925197504026918"/>
    <s v="605656016200038436"/>
    <s v="企业"/>
    <s v="原"/>
    <m/>
    <m/>
    <m/>
    <m/>
    <n v="815"/>
    <m/>
    <m/>
    <m/>
    <m/>
    <m/>
    <m/>
    <m/>
    <n v="200"/>
    <m/>
    <m/>
    <n v="300"/>
    <n v="1670"/>
    <m/>
    <m/>
    <n v="2985"/>
  </r>
  <r>
    <x v="50"/>
    <x v="278"/>
    <s v="正科"/>
    <s v="432925196301156937"/>
    <s v="605656016200039574"/>
    <s v="公务员"/>
    <s v="新"/>
    <n v="2168"/>
    <n v="820"/>
    <m/>
    <m/>
    <m/>
    <m/>
    <m/>
    <n v="200"/>
    <m/>
    <n v="223"/>
    <m/>
    <m/>
    <m/>
    <m/>
    <m/>
    <m/>
    <n v="1840"/>
    <m/>
    <m/>
    <n v="5251"/>
  </r>
  <r>
    <x v="50"/>
    <x v="279"/>
    <s v="正科"/>
    <s v="432925196602226919"/>
    <s v="605656016200027474"/>
    <s v="公务员"/>
    <s v="新"/>
    <n v="1995"/>
    <n v="820"/>
    <m/>
    <m/>
    <m/>
    <m/>
    <m/>
    <n v="200"/>
    <m/>
    <n v="223"/>
    <m/>
    <m/>
    <m/>
    <m/>
    <m/>
    <m/>
    <n v="1840"/>
    <m/>
    <m/>
    <n v="5078"/>
  </r>
  <r>
    <x v="50"/>
    <x v="280"/>
    <s v="副科"/>
    <s v="432925196911046911"/>
    <s v="605656016200039582"/>
    <s v="公务员"/>
    <s v="新"/>
    <n v="1643"/>
    <n v="820"/>
    <m/>
    <m/>
    <m/>
    <m/>
    <m/>
    <n v="200"/>
    <m/>
    <n v="223"/>
    <m/>
    <m/>
    <m/>
    <m/>
    <m/>
    <m/>
    <n v="1840"/>
    <m/>
    <m/>
    <n v="4726"/>
  </r>
  <r>
    <x v="50"/>
    <x v="281"/>
    <s v="正科"/>
    <s v="432925197402116912"/>
    <s v="605656016200039599"/>
    <s v="公务员"/>
    <s v="新"/>
    <n v="1548"/>
    <n v="820"/>
    <m/>
    <m/>
    <m/>
    <m/>
    <m/>
    <n v="200"/>
    <m/>
    <m/>
    <m/>
    <m/>
    <m/>
    <m/>
    <m/>
    <m/>
    <n v="1840"/>
    <m/>
    <m/>
    <n v="4408"/>
  </r>
  <r>
    <x v="50"/>
    <x v="282"/>
    <s v="副科"/>
    <s v="431103198603200020"/>
    <s v="605656016200039603"/>
    <s v="公务员"/>
    <s v="新"/>
    <n v="1010"/>
    <n v="690"/>
    <m/>
    <m/>
    <m/>
    <m/>
    <m/>
    <n v="200"/>
    <m/>
    <n v="187"/>
    <m/>
    <m/>
    <m/>
    <n v="15"/>
    <m/>
    <m/>
    <n v="1680"/>
    <m/>
    <m/>
    <n v="3782"/>
  </r>
  <r>
    <x v="50"/>
    <x v="283"/>
    <m/>
    <s v="431103198401016911"/>
    <s v="605656016200039620"/>
    <s v="公务员"/>
    <s v="新"/>
    <n v="1122"/>
    <n v="600"/>
    <m/>
    <m/>
    <m/>
    <m/>
    <m/>
    <n v="200"/>
    <m/>
    <n v="187"/>
    <m/>
    <m/>
    <m/>
    <m/>
    <m/>
    <m/>
    <n v="1570"/>
    <m/>
    <m/>
    <n v="3679"/>
  </r>
  <r>
    <x v="50"/>
    <x v="284"/>
    <m/>
    <s v="431102198706195117"/>
    <s v="605656016200039638"/>
    <s v="公务员"/>
    <s v="新"/>
    <n v="977"/>
    <n v="600"/>
    <m/>
    <m/>
    <m/>
    <m/>
    <m/>
    <n v="200"/>
    <m/>
    <n v="175"/>
    <m/>
    <m/>
    <m/>
    <m/>
    <m/>
    <m/>
    <n v="1570"/>
    <m/>
    <m/>
    <n v="3522"/>
  </r>
  <r>
    <x v="51"/>
    <x v="285"/>
    <s v="正科"/>
    <s v="432926197210068115"/>
    <s v="605656016200038516"/>
    <s v="公务员"/>
    <s v="新"/>
    <n v="1643"/>
    <n v="820"/>
    <m/>
    <m/>
    <m/>
    <m/>
    <m/>
    <n v="220"/>
    <m/>
    <m/>
    <m/>
    <m/>
    <m/>
    <m/>
    <m/>
    <m/>
    <n v="1840"/>
    <m/>
    <m/>
    <n v="4523"/>
  </r>
  <r>
    <x v="51"/>
    <x v="286"/>
    <m/>
    <s v="431121198607134414"/>
    <s v="605656016200039871"/>
    <s v="公务员"/>
    <s v="新"/>
    <n v="1066"/>
    <n v="600"/>
    <m/>
    <m/>
    <m/>
    <m/>
    <m/>
    <m/>
    <n v="85"/>
    <m/>
    <m/>
    <m/>
    <m/>
    <m/>
    <m/>
    <m/>
    <n v="1570"/>
    <m/>
    <m/>
    <n v="3321"/>
  </r>
  <r>
    <x v="51"/>
    <x v="287"/>
    <m/>
    <s v="431125198810280041"/>
    <s v="605656013200130445"/>
    <s v="公务员"/>
    <s v="新"/>
    <n v="995"/>
    <n v="600"/>
    <m/>
    <m/>
    <m/>
    <m/>
    <m/>
    <m/>
    <m/>
    <m/>
    <m/>
    <m/>
    <m/>
    <n v="15"/>
    <m/>
    <m/>
    <n v="1570"/>
    <m/>
    <m/>
    <n v="3180"/>
  </r>
  <r>
    <x v="52"/>
    <x v="288"/>
    <m/>
    <s v="432925196201156921"/>
    <s v="605656016200038926"/>
    <s v="事业"/>
    <s v="新"/>
    <m/>
    <m/>
    <n v="1682"/>
    <n v="1390"/>
    <m/>
    <n v="307"/>
    <m/>
    <m/>
    <m/>
    <m/>
    <m/>
    <m/>
    <m/>
    <n v="15"/>
    <m/>
    <m/>
    <n v="1440"/>
    <m/>
    <n v="620"/>
    <n v="5454"/>
  </r>
  <r>
    <x v="52"/>
    <x v="289"/>
    <m/>
    <s v="432901196501110019"/>
    <s v="605656016200039050"/>
    <s v="事业"/>
    <s v="新"/>
    <m/>
    <m/>
    <n v="1597"/>
    <n v="1390"/>
    <m/>
    <n v="299"/>
    <m/>
    <m/>
    <m/>
    <m/>
    <m/>
    <m/>
    <m/>
    <m/>
    <m/>
    <m/>
    <n v="1440"/>
    <m/>
    <n v="620"/>
    <n v="5346"/>
  </r>
  <r>
    <x v="52"/>
    <x v="290"/>
    <m/>
    <s v="432925196411216910"/>
    <s v="605656016200039076"/>
    <s v="事业"/>
    <s v="新"/>
    <m/>
    <m/>
    <n v="1858"/>
    <n v="1760"/>
    <m/>
    <n v="362"/>
    <m/>
    <m/>
    <m/>
    <m/>
    <m/>
    <m/>
    <m/>
    <m/>
    <m/>
    <m/>
    <n v="1600"/>
    <m/>
    <n v="690"/>
    <n v="6270"/>
  </r>
  <r>
    <x v="52"/>
    <x v="291"/>
    <m/>
    <s v="43292519730824693X"/>
    <s v="605656016200039084"/>
    <s v="事业"/>
    <s v="新"/>
    <m/>
    <m/>
    <n v="993"/>
    <n v="1390"/>
    <m/>
    <n v="238"/>
    <m/>
    <m/>
    <m/>
    <m/>
    <m/>
    <m/>
    <m/>
    <m/>
    <m/>
    <m/>
    <n v="1440"/>
    <m/>
    <n v="620"/>
    <n v="4681"/>
  </r>
  <r>
    <x v="52"/>
    <x v="292"/>
    <m/>
    <s v="432901197109290830"/>
    <s v="605656016200039092"/>
    <s v="事业"/>
    <s v="新"/>
    <m/>
    <m/>
    <n v="1354"/>
    <n v="1390"/>
    <m/>
    <n v="274"/>
    <m/>
    <m/>
    <m/>
    <m/>
    <m/>
    <m/>
    <m/>
    <m/>
    <m/>
    <m/>
    <n v="1440"/>
    <m/>
    <n v="620"/>
    <n v="5078"/>
  </r>
  <r>
    <x v="52"/>
    <x v="293"/>
    <m/>
    <s v="432925196612225012"/>
    <s v="605656016200039105"/>
    <s v="事业"/>
    <s v="新"/>
    <m/>
    <m/>
    <n v="1061"/>
    <n v="1760"/>
    <m/>
    <n v="282"/>
    <m/>
    <m/>
    <m/>
    <m/>
    <m/>
    <m/>
    <m/>
    <m/>
    <m/>
    <m/>
    <n v="1600"/>
    <m/>
    <n v="690"/>
    <n v="5393"/>
  </r>
  <r>
    <x v="52"/>
    <x v="294"/>
    <m/>
    <s v="432925196712246929"/>
    <s v="605656016200039113"/>
    <s v="事业"/>
    <s v="新"/>
    <m/>
    <m/>
    <n v="1202"/>
    <n v="1390"/>
    <m/>
    <n v="259"/>
    <m/>
    <m/>
    <m/>
    <m/>
    <m/>
    <m/>
    <m/>
    <n v="15"/>
    <m/>
    <m/>
    <n v="1440"/>
    <m/>
    <n v="620"/>
    <n v="4926"/>
  </r>
  <r>
    <x v="52"/>
    <x v="295"/>
    <m/>
    <s v="432925196811056928"/>
    <s v="605656016200039121"/>
    <s v="事业"/>
    <s v="新"/>
    <m/>
    <m/>
    <n v="1354"/>
    <n v="1390"/>
    <m/>
    <n v="274"/>
    <m/>
    <m/>
    <m/>
    <m/>
    <m/>
    <m/>
    <m/>
    <n v="15"/>
    <m/>
    <m/>
    <n v="1440"/>
    <m/>
    <n v="620"/>
    <n v="5093"/>
  </r>
  <r>
    <x v="52"/>
    <x v="296"/>
    <m/>
    <s v="432831196704133440"/>
    <s v="605656016200039130"/>
    <s v="事业"/>
    <s v="新"/>
    <m/>
    <m/>
    <n v="931"/>
    <n v="1390"/>
    <m/>
    <n v="232"/>
    <m/>
    <m/>
    <m/>
    <m/>
    <m/>
    <m/>
    <m/>
    <n v="15"/>
    <m/>
    <m/>
    <n v="1440"/>
    <m/>
    <n v="620"/>
    <n v="4628"/>
  </r>
  <r>
    <x v="52"/>
    <x v="297"/>
    <m/>
    <s v="432901197008280836"/>
    <s v="605656016200039148"/>
    <s v="事业"/>
    <s v="新"/>
    <m/>
    <m/>
    <n v="1354"/>
    <n v="1390"/>
    <m/>
    <n v="274"/>
    <m/>
    <m/>
    <m/>
    <m/>
    <m/>
    <m/>
    <m/>
    <m/>
    <m/>
    <m/>
    <n v="1440"/>
    <m/>
    <n v="620"/>
    <n v="5078"/>
  </r>
  <r>
    <x v="52"/>
    <x v="298"/>
    <m/>
    <s v="432925195903196915"/>
    <s v="605656016200039156"/>
    <s v="事业"/>
    <s v="新"/>
    <m/>
    <m/>
    <n v="2246"/>
    <n v="1390"/>
    <m/>
    <n v="364"/>
    <m/>
    <m/>
    <m/>
    <m/>
    <m/>
    <m/>
    <m/>
    <m/>
    <m/>
    <m/>
    <n v="1440"/>
    <m/>
    <n v="620"/>
    <n v="6060"/>
  </r>
  <r>
    <x v="52"/>
    <x v="299"/>
    <m/>
    <s v="432925196912056919"/>
    <s v="605656016200039164"/>
    <s v="事业"/>
    <s v="新"/>
    <m/>
    <m/>
    <n v="275"/>
    <n v="1220"/>
    <m/>
    <n v="150"/>
    <m/>
    <m/>
    <m/>
    <m/>
    <m/>
    <m/>
    <m/>
    <m/>
    <m/>
    <m/>
    <n v="1305"/>
    <m/>
    <n v="560"/>
    <n v="3510"/>
  </r>
  <r>
    <x v="52"/>
    <x v="300"/>
    <m/>
    <s v="432925196209121619"/>
    <s v="605656016200039189"/>
    <s v="事业"/>
    <s v="新"/>
    <m/>
    <m/>
    <n v="1858"/>
    <n v="1390"/>
    <m/>
    <n v="325"/>
    <m/>
    <m/>
    <m/>
    <m/>
    <m/>
    <m/>
    <m/>
    <m/>
    <m/>
    <m/>
    <n v="1440"/>
    <m/>
    <n v="620"/>
    <n v="5633"/>
  </r>
  <r>
    <x v="52"/>
    <x v="301"/>
    <m/>
    <s v="432925196504076910"/>
    <s v="605656016200039197"/>
    <s v="事业"/>
    <s v="新"/>
    <m/>
    <m/>
    <n v="1006"/>
    <n v="1300"/>
    <m/>
    <m/>
    <m/>
    <m/>
    <m/>
    <m/>
    <m/>
    <m/>
    <m/>
    <m/>
    <m/>
    <m/>
    <n v="1230"/>
    <m/>
    <n v="530"/>
    <n v="4066"/>
  </r>
  <r>
    <x v="52"/>
    <x v="302"/>
    <m/>
    <s v="43292519631124691X"/>
    <s v="605656016200039201"/>
    <s v="事业"/>
    <s v="新"/>
    <m/>
    <m/>
    <n v="1949"/>
    <n v="1390"/>
    <m/>
    <n v="334"/>
    <m/>
    <m/>
    <m/>
    <m/>
    <m/>
    <m/>
    <m/>
    <m/>
    <m/>
    <m/>
    <n v="1440"/>
    <m/>
    <n v="620"/>
    <n v="5733"/>
  </r>
  <r>
    <x v="52"/>
    <x v="303"/>
    <m/>
    <s v="432924197504124618"/>
    <s v="605656016200039210"/>
    <s v="事业"/>
    <s v="新"/>
    <m/>
    <m/>
    <n v="993"/>
    <n v="1390"/>
    <m/>
    <n v="238"/>
    <m/>
    <m/>
    <m/>
    <m/>
    <m/>
    <m/>
    <m/>
    <m/>
    <m/>
    <m/>
    <n v="1440"/>
    <m/>
    <n v="620"/>
    <n v="4681"/>
  </r>
  <r>
    <x v="52"/>
    <x v="304"/>
    <m/>
    <s v="432925197305076912"/>
    <s v="605656016200039236"/>
    <s v="事业"/>
    <s v="新"/>
    <m/>
    <m/>
    <n v="1275"/>
    <n v="1390"/>
    <m/>
    <n v="267"/>
    <m/>
    <m/>
    <m/>
    <m/>
    <m/>
    <m/>
    <m/>
    <m/>
    <m/>
    <m/>
    <n v="1440"/>
    <m/>
    <n v="620"/>
    <n v="4992"/>
  </r>
  <r>
    <x v="52"/>
    <x v="305"/>
    <m/>
    <s v="432927198204022381"/>
    <s v="605656016200039244"/>
    <s v="事业"/>
    <s v="新"/>
    <m/>
    <m/>
    <n v="456"/>
    <n v="1220"/>
    <m/>
    <n v="168"/>
    <m/>
    <m/>
    <m/>
    <m/>
    <m/>
    <m/>
    <m/>
    <n v="15"/>
    <m/>
    <m/>
    <n v="1305"/>
    <m/>
    <n v="560"/>
    <n v="3724"/>
  </r>
  <r>
    <x v="52"/>
    <x v="306"/>
    <m/>
    <s v="432925197505126929"/>
    <s v="605656016200039269"/>
    <s v="事业"/>
    <s v="新"/>
    <m/>
    <m/>
    <n v="817"/>
    <n v="1390"/>
    <m/>
    <n v="221"/>
    <m/>
    <m/>
    <m/>
    <m/>
    <m/>
    <m/>
    <m/>
    <n v="15"/>
    <m/>
    <m/>
    <n v="1440"/>
    <m/>
    <n v="620"/>
    <n v="4503"/>
  </r>
  <r>
    <x v="52"/>
    <x v="307"/>
    <m/>
    <s v="432901196602130019"/>
    <s v="605656016200039277"/>
    <s v="事业"/>
    <s v="新"/>
    <m/>
    <m/>
    <n v="1512"/>
    <n v="1390"/>
    <m/>
    <n v="290"/>
    <m/>
    <m/>
    <m/>
    <m/>
    <m/>
    <m/>
    <m/>
    <m/>
    <m/>
    <m/>
    <n v="1440"/>
    <m/>
    <n v="620"/>
    <n v="5252"/>
  </r>
  <r>
    <x v="52"/>
    <x v="308"/>
    <m/>
    <s v="431103198712223643"/>
    <s v="605656016200039285"/>
    <s v="事业"/>
    <s v="新"/>
    <m/>
    <m/>
    <n v="493"/>
    <n v="1220"/>
    <m/>
    <n v="171"/>
    <m/>
    <m/>
    <m/>
    <m/>
    <m/>
    <m/>
    <m/>
    <n v="15"/>
    <m/>
    <m/>
    <n v="1305"/>
    <m/>
    <n v="560"/>
    <n v="3764"/>
  </r>
  <r>
    <x v="52"/>
    <x v="309"/>
    <m/>
    <s v="431125198707120023"/>
    <s v="605656016200039293"/>
    <s v="事业"/>
    <s v="新"/>
    <m/>
    <m/>
    <n v="419"/>
    <n v="1220"/>
    <m/>
    <n v="164"/>
    <m/>
    <m/>
    <m/>
    <m/>
    <m/>
    <m/>
    <m/>
    <n v="15"/>
    <m/>
    <m/>
    <n v="1305"/>
    <m/>
    <n v="560"/>
    <n v="3683"/>
  </r>
  <r>
    <x v="52"/>
    <x v="310"/>
    <m/>
    <m/>
    <s v="6210985651005240104"/>
    <s v="事业"/>
    <s v="新"/>
    <m/>
    <m/>
    <n v="355"/>
    <n v="1150"/>
    <m/>
    <n v="151"/>
    <m/>
    <m/>
    <m/>
    <m/>
    <m/>
    <m/>
    <m/>
    <n v="15"/>
    <m/>
    <m/>
    <n v="1110"/>
    <m/>
    <n v="480"/>
    <n v="3261"/>
  </r>
  <r>
    <x v="52"/>
    <x v="311"/>
    <m/>
    <m/>
    <s v="6217995650001972051"/>
    <s v="事业"/>
    <s v="新"/>
    <m/>
    <m/>
    <m/>
    <n v="1390"/>
    <m/>
    <m/>
    <m/>
    <m/>
    <m/>
    <m/>
    <m/>
    <m/>
    <m/>
    <n v="15"/>
    <m/>
    <m/>
    <n v="1110"/>
    <m/>
    <n v="480"/>
    <n v="29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24">
  <r>
    <s v="合计"/>
    <n v="315"/>
    <x v="0"/>
    <m/>
    <x v="0"/>
    <m/>
    <s v="一般公共预算支出合计"/>
    <m/>
    <m/>
    <n v="188845047"/>
    <n v="222233519"/>
    <n v="37586166"/>
    <n v="30833601"/>
    <n v="9102788"/>
    <n v="3397000"/>
    <n v="0"/>
    <n v="15332140"/>
    <n v="41316824"/>
    <n v="7000000"/>
    <n v="3380000"/>
    <n v="5200000"/>
    <n v="48050000"/>
    <n v="20835000"/>
    <n v="200000"/>
  </r>
  <r>
    <s v="本级汇总"/>
    <m/>
    <x v="0"/>
    <m/>
    <x v="0"/>
    <m/>
    <s v="本级支出"/>
    <s v="本级"/>
    <m/>
    <m/>
    <n v="99520779"/>
    <n v="37586166"/>
    <n v="30583601"/>
    <n v="9102788"/>
    <n v="3397000"/>
    <n v="0"/>
    <n v="1040000"/>
    <n v="1651224"/>
    <n v="7000000"/>
    <n v="3380000"/>
    <n v="5200000"/>
    <n v="0"/>
    <n v="390000"/>
    <n v="200000"/>
  </r>
  <r>
    <s v="专项指标汇总"/>
    <m/>
    <x v="0"/>
    <m/>
    <x v="0"/>
    <m/>
    <s v="上级补助支出"/>
    <s v="专项指标"/>
    <m/>
    <m/>
    <n v="122452740"/>
    <n v="0"/>
    <n v="0"/>
    <n v="0"/>
    <n v="0"/>
    <n v="0"/>
    <n v="14292140"/>
    <n v="39665600"/>
    <n v="0"/>
    <n v="0"/>
    <n v="0"/>
    <n v="48050000"/>
    <n v="20445000"/>
    <n v="0"/>
  </r>
  <r>
    <s v="党政办"/>
    <n v="8"/>
    <x v="0"/>
    <m/>
    <x v="0"/>
    <m/>
    <m/>
    <m/>
    <m/>
    <n v="1212441"/>
    <n v="1457789"/>
    <n v="574326"/>
    <n v="718000"/>
    <n v="65463"/>
    <n v="0"/>
    <n v="0"/>
    <n v="0"/>
    <n v="0"/>
    <m/>
    <m/>
    <m/>
    <n v="0"/>
    <n v="100000"/>
    <n v="0"/>
  </r>
  <r>
    <m/>
    <m/>
    <x v="1"/>
    <s v="20103"/>
    <x v="1"/>
    <s v="党政办"/>
    <s v="人员工资津贴"/>
    <s v="本级"/>
    <n v="301"/>
    <n v="384300"/>
    <n v="426024"/>
    <n v="426024"/>
    <m/>
    <m/>
    <m/>
    <m/>
    <m/>
    <m/>
    <m/>
    <m/>
    <m/>
    <m/>
    <m/>
    <m/>
  </r>
  <r>
    <m/>
    <m/>
    <x v="1"/>
    <s v="20103"/>
    <x v="1"/>
    <s v="党政办"/>
    <s v="绩效奖金"/>
    <s v="本级"/>
    <n v="301"/>
    <n v="90000"/>
    <n v="84000"/>
    <n v="84000"/>
    <m/>
    <m/>
    <m/>
    <m/>
    <m/>
    <m/>
    <m/>
    <m/>
    <m/>
    <m/>
    <m/>
    <m/>
  </r>
  <r>
    <m/>
    <m/>
    <x v="1"/>
    <s v="20103"/>
    <x v="1"/>
    <s v="党政办"/>
    <s v="第十三个月奖励金"/>
    <s v="本级"/>
    <n v="301"/>
    <n v="32025"/>
    <n v="35502"/>
    <n v="35502"/>
    <m/>
    <m/>
    <m/>
    <m/>
    <m/>
    <m/>
    <m/>
    <m/>
    <m/>
    <m/>
    <m/>
    <m/>
  </r>
  <r>
    <m/>
    <m/>
    <x v="1"/>
    <s v="20103"/>
    <x v="1"/>
    <s v="党政办"/>
    <s v="伙食补助"/>
    <s v="本级"/>
    <n v="301"/>
    <n v="32400"/>
    <n v="28800"/>
    <n v="28800"/>
    <m/>
    <m/>
    <m/>
    <m/>
    <m/>
    <m/>
    <m/>
    <m/>
    <m/>
    <m/>
    <m/>
    <m/>
  </r>
  <r>
    <m/>
    <m/>
    <x v="1"/>
    <s v="20103"/>
    <x v="1"/>
    <s v="党政办"/>
    <s v="住房公积金"/>
    <s v="本级"/>
    <n v="303"/>
    <n v="46116"/>
    <n v="65463"/>
    <m/>
    <m/>
    <n v="65463"/>
    <m/>
    <m/>
    <m/>
    <m/>
    <m/>
    <m/>
    <m/>
    <m/>
    <m/>
    <m/>
  </r>
  <r>
    <m/>
    <m/>
    <x v="1"/>
    <s v="20103"/>
    <x v="1"/>
    <s v="党政办"/>
    <s v="公务交通补贴"/>
    <s v="本级"/>
    <n v="302"/>
    <n v="75600"/>
    <n v="66000"/>
    <m/>
    <n v="66000"/>
    <m/>
    <m/>
    <m/>
    <m/>
    <m/>
    <m/>
    <m/>
    <m/>
    <m/>
    <m/>
    <m/>
  </r>
  <r>
    <m/>
    <m/>
    <x v="1"/>
    <s v="20103"/>
    <x v="1"/>
    <s v="党政办"/>
    <s v="大办经费"/>
    <s v="本级"/>
    <n v="302"/>
    <n v="10000"/>
    <n v="10000"/>
    <m/>
    <n v="10000"/>
    <m/>
    <m/>
    <m/>
    <m/>
    <m/>
    <m/>
    <m/>
    <m/>
    <m/>
    <m/>
    <m/>
  </r>
  <r>
    <m/>
    <m/>
    <x v="1"/>
    <s v="20103"/>
    <x v="1"/>
    <s v="党政办"/>
    <s v="人头经费"/>
    <s v="本级"/>
    <n v="302"/>
    <n v="9000"/>
    <n v="9000"/>
    <m/>
    <n v="9000"/>
    <m/>
    <m/>
    <m/>
    <m/>
    <m/>
    <m/>
    <m/>
    <m/>
    <m/>
    <m/>
    <m/>
  </r>
  <r>
    <m/>
    <m/>
    <x v="1"/>
    <s v="20103"/>
    <x v="1"/>
    <s v="党政办"/>
    <s v="三乱办"/>
    <s v="本级"/>
    <n v="302"/>
    <n v="2000"/>
    <n v="2000"/>
    <m/>
    <n v="2000"/>
    <m/>
    <m/>
    <m/>
    <m/>
    <m/>
    <m/>
    <m/>
    <m/>
    <m/>
    <m/>
    <m/>
  </r>
  <r>
    <m/>
    <m/>
    <x v="1"/>
    <s v="20103"/>
    <x v="1"/>
    <s v="党政办"/>
    <s v="办公室值班费"/>
    <s v="本级"/>
    <n v="302"/>
    <n v="276000"/>
    <n v="276000"/>
    <m/>
    <n v="276000"/>
    <m/>
    <m/>
    <m/>
    <m/>
    <m/>
    <m/>
    <m/>
    <m/>
    <m/>
    <m/>
    <m/>
  </r>
  <r>
    <m/>
    <m/>
    <x v="1"/>
    <s v="20103"/>
    <x v="1"/>
    <s v="党政办"/>
    <s v="小康办"/>
    <s v="本级"/>
    <n v="302"/>
    <n v="20000"/>
    <n v="20000"/>
    <m/>
    <n v="20000"/>
    <m/>
    <m/>
    <m/>
    <m/>
    <m/>
    <m/>
    <m/>
    <m/>
    <m/>
    <m/>
    <m/>
  </r>
  <r>
    <m/>
    <m/>
    <x v="1"/>
    <s v="20103"/>
    <x v="1"/>
    <s v="党政办"/>
    <s v="机要传真室经费"/>
    <s v="本级"/>
    <n v="302"/>
    <n v="10000"/>
    <n v="10000"/>
    <m/>
    <n v="10000"/>
    <m/>
    <m/>
    <m/>
    <m/>
    <m/>
    <m/>
    <m/>
    <m/>
    <m/>
    <m/>
    <m/>
  </r>
  <r>
    <m/>
    <m/>
    <x v="1"/>
    <s v="20103"/>
    <x v="1"/>
    <s v="党政办"/>
    <s v="办公室打印费"/>
    <s v="本级"/>
    <n v="302"/>
    <n v="40000"/>
    <n v="40000"/>
    <m/>
    <n v="40000"/>
    <m/>
    <m/>
    <m/>
    <m/>
    <m/>
    <m/>
    <m/>
    <m/>
    <m/>
    <m/>
    <m/>
  </r>
  <r>
    <m/>
    <m/>
    <x v="1"/>
    <s v="20103"/>
    <x v="1"/>
    <s v="党政办"/>
    <s v="卫生督察工作经费"/>
    <s v="本级"/>
    <n v="302"/>
    <n v="60000"/>
    <n v="60000"/>
    <m/>
    <n v="60000"/>
    <m/>
    <m/>
    <m/>
    <m/>
    <m/>
    <m/>
    <m/>
    <m/>
    <m/>
    <m/>
    <m/>
  </r>
  <r>
    <m/>
    <m/>
    <x v="1"/>
    <s v="20103"/>
    <x v="1"/>
    <s v="党政办"/>
    <s v="老干部专项经费"/>
    <s v="本级"/>
    <n v="302"/>
    <n v="15000"/>
    <n v="15000"/>
    <m/>
    <n v="15000"/>
    <m/>
    <m/>
    <m/>
    <m/>
    <m/>
    <m/>
    <m/>
    <m/>
    <m/>
    <m/>
    <m/>
  </r>
  <r>
    <m/>
    <m/>
    <x v="1"/>
    <s v="20103"/>
    <x v="1"/>
    <s v="党政办"/>
    <s v="应急处理经费"/>
    <s v="本级"/>
    <n v="302"/>
    <n v="20000"/>
    <n v="20000"/>
    <m/>
    <n v="20000"/>
    <m/>
    <m/>
    <m/>
    <m/>
    <m/>
    <m/>
    <m/>
    <m/>
    <m/>
    <m/>
    <m/>
  </r>
  <r>
    <m/>
    <m/>
    <x v="1"/>
    <s v="20103"/>
    <x v="1"/>
    <s v="党政办"/>
    <s v="电子公文传输"/>
    <s v="本级"/>
    <n v="302"/>
    <n v="10000"/>
    <n v="10000"/>
    <m/>
    <n v="10000"/>
    <m/>
    <m/>
    <m/>
    <m/>
    <m/>
    <m/>
    <m/>
    <m/>
    <m/>
    <m/>
    <m/>
  </r>
  <r>
    <m/>
    <m/>
    <x v="1"/>
    <s v="20103"/>
    <x v="1"/>
    <s v="党政办"/>
    <s v="档案、史志、保密、政府法制、政务公开及信息化管理、6项工作经费"/>
    <s v="本级"/>
    <n v="302"/>
    <n v="80000"/>
    <n v="80000"/>
    <m/>
    <n v="80000"/>
    <m/>
    <m/>
    <m/>
    <m/>
    <m/>
    <m/>
    <m/>
    <m/>
    <m/>
    <m/>
    <m/>
  </r>
  <r>
    <m/>
    <m/>
    <x v="1"/>
    <s v="20103"/>
    <x v="1"/>
    <s v="党政办"/>
    <s v="电子政务"/>
    <s v="本级"/>
    <n v="302"/>
    <m/>
    <n v="100000"/>
    <m/>
    <m/>
    <m/>
    <m/>
    <m/>
    <m/>
    <m/>
    <m/>
    <m/>
    <m/>
    <m/>
    <n v="100000"/>
    <m/>
  </r>
  <r>
    <m/>
    <m/>
    <x v="1"/>
    <s v="20103"/>
    <x v="1"/>
    <s v="党政办"/>
    <s v="区志编篡经费"/>
    <s v="本级"/>
    <n v="302"/>
    <m/>
    <n v="100000"/>
    <m/>
    <n v="10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后管中心"/>
    <n v="8"/>
    <x v="0"/>
    <s v=""/>
    <x v="0"/>
    <m/>
    <m/>
    <m/>
    <m/>
    <n v="2708672"/>
    <n v="3804482"/>
    <n v="848244"/>
    <n v="2891600"/>
    <n v="64638"/>
    <n v="0"/>
    <n v="0"/>
    <n v="0"/>
    <n v="0"/>
    <m/>
    <m/>
    <m/>
    <n v="0"/>
    <n v="0"/>
    <n v="0"/>
  </r>
  <r>
    <m/>
    <m/>
    <x v="1"/>
    <s v="20103"/>
    <x v="1"/>
    <s v="后管中心"/>
    <s v="人员工资津贴"/>
    <s v="本级"/>
    <n v="301"/>
    <n v="368952"/>
    <n v="427056"/>
    <n v="427056"/>
    <m/>
    <m/>
    <m/>
    <m/>
    <m/>
    <m/>
    <m/>
    <m/>
    <m/>
    <m/>
    <m/>
    <m/>
  </r>
  <r>
    <m/>
    <m/>
    <x v="1"/>
    <s v="20103"/>
    <x v="1"/>
    <s v="后管中心"/>
    <s v="绩效奖金"/>
    <s v="本级"/>
    <n v="301"/>
    <n v="90000"/>
    <n v="76000"/>
    <n v="76000"/>
    <m/>
    <m/>
    <m/>
    <m/>
    <m/>
    <m/>
    <m/>
    <m/>
    <m/>
    <m/>
    <m/>
    <m/>
  </r>
  <r>
    <m/>
    <m/>
    <x v="1"/>
    <s v="20103"/>
    <x v="1"/>
    <s v="后管中心"/>
    <s v="第十三个月奖励金"/>
    <s v="本级"/>
    <n v="301"/>
    <n v="30746"/>
    <n v="35588"/>
    <n v="35588"/>
    <m/>
    <m/>
    <m/>
    <m/>
    <m/>
    <m/>
    <m/>
    <m/>
    <m/>
    <m/>
    <m/>
    <m/>
  </r>
  <r>
    <m/>
    <m/>
    <x v="1"/>
    <s v="20103"/>
    <x v="1"/>
    <s v="后管中心"/>
    <s v="伙食补助"/>
    <s v="本级"/>
    <n v="301"/>
    <n v="100800"/>
    <n v="28800"/>
    <n v="28800"/>
    <m/>
    <m/>
    <m/>
    <m/>
    <m/>
    <m/>
    <m/>
    <m/>
    <m/>
    <m/>
    <m/>
    <m/>
  </r>
  <r>
    <m/>
    <m/>
    <x v="1"/>
    <s v="20103"/>
    <x v="1"/>
    <s v="后管中心"/>
    <s v="住房公积金"/>
    <s v="本级"/>
    <n v="303"/>
    <n v="44274"/>
    <n v="64638"/>
    <m/>
    <m/>
    <n v="64638"/>
    <m/>
    <m/>
    <m/>
    <m/>
    <m/>
    <m/>
    <m/>
    <m/>
    <m/>
    <m/>
  </r>
  <r>
    <m/>
    <m/>
    <x v="1"/>
    <s v="20103"/>
    <x v="1"/>
    <s v="后管中心"/>
    <s v="公务交通补贴"/>
    <s v="本级"/>
    <n v="302"/>
    <n v="75600"/>
    <n v="63600"/>
    <m/>
    <n v="63600"/>
    <m/>
    <m/>
    <m/>
    <m/>
    <m/>
    <m/>
    <m/>
    <m/>
    <m/>
    <m/>
    <m/>
  </r>
  <r>
    <m/>
    <m/>
    <x v="1"/>
    <s v="20103"/>
    <x v="1"/>
    <s v="后管中心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"/>
    <s v="20103"/>
    <x v="1"/>
    <s v="后管中心"/>
    <s v="人头经费"/>
    <s v="本级"/>
    <n v="302"/>
    <n v="9000"/>
    <n v="8000"/>
    <m/>
    <n v="8000"/>
    <m/>
    <m/>
    <m/>
    <m/>
    <m/>
    <m/>
    <m/>
    <m/>
    <m/>
    <m/>
    <m/>
  </r>
  <r>
    <m/>
    <m/>
    <x v="1"/>
    <s v="20103"/>
    <x v="1"/>
    <s v="后管中心"/>
    <s v="单位运转工作经费"/>
    <s v="本级"/>
    <n v="302"/>
    <n v="100000"/>
    <n v="100000"/>
    <m/>
    <n v="100000"/>
    <m/>
    <m/>
    <m/>
    <m/>
    <m/>
    <m/>
    <m/>
    <m/>
    <m/>
    <m/>
    <m/>
  </r>
  <r>
    <m/>
    <m/>
    <x v="1"/>
    <s v="20103"/>
    <x v="1"/>
    <s v="后管中心"/>
    <s v="临工工资"/>
    <s v="本级"/>
    <n v="301"/>
    <n v="81600"/>
    <n v="266400"/>
    <n v="266400"/>
    <m/>
    <m/>
    <m/>
    <m/>
    <m/>
    <m/>
    <m/>
    <m/>
    <m/>
    <m/>
    <m/>
    <m/>
  </r>
  <r>
    <m/>
    <m/>
    <x v="1"/>
    <s v="20103"/>
    <x v="1"/>
    <s v="后管中心"/>
    <s v="司机工资"/>
    <s v="本级"/>
    <n v="302"/>
    <m/>
    <n v="300000"/>
    <m/>
    <n v="300000"/>
    <m/>
    <m/>
    <m/>
    <m/>
    <m/>
    <m/>
    <m/>
    <m/>
    <m/>
    <m/>
    <m/>
  </r>
  <r>
    <m/>
    <m/>
    <x v="1"/>
    <s v="20103"/>
    <x v="1"/>
    <s v="后管中心"/>
    <s v="集中车辆运行费"/>
    <s v="本级"/>
    <n v="302"/>
    <m/>
    <n v="1000000"/>
    <m/>
    <n v="1000000"/>
    <m/>
    <m/>
    <m/>
    <m/>
    <m/>
    <m/>
    <m/>
    <m/>
    <m/>
    <m/>
    <m/>
  </r>
  <r>
    <m/>
    <m/>
    <x v="1"/>
    <s v="20103"/>
    <x v="1"/>
    <s v="后管中心"/>
    <s v="食堂工作人员工资"/>
    <s v="本级"/>
    <n v="301"/>
    <n v="135000"/>
    <n v="14400"/>
    <n v="14400"/>
    <m/>
    <m/>
    <m/>
    <m/>
    <m/>
    <m/>
    <m/>
    <m/>
    <m/>
    <m/>
    <m/>
    <m/>
  </r>
  <r>
    <m/>
    <m/>
    <x v="1"/>
    <s v="20103"/>
    <x v="1"/>
    <s v="后管中心"/>
    <s v="接待支出"/>
    <s v="本级"/>
    <n v="302"/>
    <n v="400000"/>
    <n v="600000"/>
    <m/>
    <n v="600000"/>
    <m/>
    <m/>
    <m/>
    <m/>
    <m/>
    <m/>
    <m/>
    <m/>
    <m/>
    <m/>
    <m/>
  </r>
  <r>
    <m/>
    <m/>
    <x v="2"/>
    <s v="22999"/>
    <x v="2"/>
    <s v="再分配"/>
    <s v="自助餐预计增加伙食补助"/>
    <s v="本级"/>
    <n v="301"/>
    <n v="600000"/>
    <n v="600000"/>
    <m/>
    <n v="600000"/>
    <m/>
    <m/>
    <m/>
    <m/>
    <m/>
    <m/>
    <m/>
    <m/>
    <m/>
    <m/>
    <m/>
  </r>
  <r>
    <m/>
    <m/>
    <x v="1"/>
    <s v="20103"/>
    <x v="1"/>
    <s v="后管中心"/>
    <s v="物资采购"/>
    <s v="本级"/>
    <n v="302"/>
    <n v="200000"/>
    <n v="200000"/>
    <m/>
    <n v="200000"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管委会"/>
    <n v="10"/>
    <x v="0"/>
    <m/>
    <x v="0"/>
    <m/>
    <m/>
    <m/>
    <m/>
    <n v="2215035"/>
    <n v="4160842"/>
    <n v="1036753"/>
    <n v="804000"/>
    <n v="120089"/>
    <n v="2200000"/>
    <n v="0"/>
    <n v="0"/>
    <n v="0"/>
    <m/>
    <m/>
    <m/>
    <n v="0"/>
    <n v="0"/>
    <n v="0"/>
  </r>
  <r>
    <m/>
    <m/>
    <x v="1"/>
    <s v="20103"/>
    <x v="1"/>
    <s v="管委会"/>
    <s v="人员工资津贴"/>
    <s v="本级"/>
    <n v="301"/>
    <n v="720528"/>
    <n v="779772"/>
    <n v="779772"/>
    <m/>
    <m/>
    <m/>
    <m/>
    <m/>
    <m/>
    <m/>
    <m/>
    <m/>
    <m/>
    <m/>
    <m/>
  </r>
  <r>
    <m/>
    <m/>
    <x v="1"/>
    <s v="20103"/>
    <x v="1"/>
    <s v="管委会"/>
    <s v="绩效奖金"/>
    <s v="本级"/>
    <n v="301"/>
    <n v="150000"/>
    <n v="156000"/>
    <n v="156000"/>
    <m/>
    <m/>
    <m/>
    <m/>
    <m/>
    <m/>
    <m/>
    <m/>
    <m/>
    <m/>
    <m/>
    <m/>
  </r>
  <r>
    <m/>
    <m/>
    <x v="1"/>
    <s v="20103"/>
    <x v="1"/>
    <s v="管委会"/>
    <s v="第十三个月奖励金"/>
    <s v="本级"/>
    <n v="301"/>
    <n v="60044"/>
    <n v="64981"/>
    <n v="64981"/>
    <m/>
    <m/>
    <m/>
    <m/>
    <m/>
    <m/>
    <m/>
    <m/>
    <m/>
    <m/>
    <m/>
    <m/>
  </r>
  <r>
    <m/>
    <m/>
    <x v="1"/>
    <s v="20103"/>
    <x v="1"/>
    <s v="管委会"/>
    <s v="伙食补助"/>
    <s v="本级"/>
    <n v="301"/>
    <n v="39600"/>
    <n v="36000"/>
    <n v="36000"/>
    <m/>
    <m/>
    <m/>
    <m/>
    <m/>
    <m/>
    <m/>
    <m/>
    <m/>
    <m/>
    <m/>
    <m/>
  </r>
  <r>
    <m/>
    <m/>
    <x v="1"/>
    <s v="20103"/>
    <x v="1"/>
    <s v="管委会"/>
    <s v="住房公积金"/>
    <s v="本级"/>
    <n v="303"/>
    <n v="86463"/>
    <n v="120089"/>
    <m/>
    <m/>
    <n v="120089"/>
    <m/>
    <m/>
    <m/>
    <m/>
    <m/>
    <m/>
    <m/>
    <m/>
    <m/>
    <m/>
  </r>
  <r>
    <m/>
    <m/>
    <x v="1"/>
    <s v="20103"/>
    <x v="1"/>
    <s v="管委会"/>
    <s v="公务交通补贴"/>
    <s v="本级"/>
    <n v="302"/>
    <n v="158400"/>
    <n v="144000"/>
    <m/>
    <n v="144000"/>
    <m/>
    <m/>
    <m/>
    <m/>
    <m/>
    <m/>
    <m/>
    <m/>
    <m/>
    <m/>
    <m/>
  </r>
  <r>
    <m/>
    <m/>
    <x v="1"/>
    <s v="20103"/>
    <x v="1"/>
    <s v="再分配"/>
    <s v="各种考核性奖励资金"/>
    <s v="本级"/>
    <n v="302"/>
    <n v="3200000"/>
    <n v="2200000"/>
    <m/>
    <m/>
    <m/>
    <n v="2200000"/>
    <m/>
    <m/>
    <m/>
    <m/>
    <m/>
    <m/>
    <m/>
    <m/>
    <m/>
  </r>
  <r>
    <m/>
    <m/>
    <x v="1"/>
    <s v="20103"/>
    <x v="1"/>
    <s v="管委会"/>
    <s v="管委会公务经费"/>
    <s v="本级"/>
    <n v="302"/>
    <n v="1000000"/>
    <n v="660000"/>
    <m/>
    <n v="66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信访局"/>
    <m/>
    <x v="0"/>
    <s v=""/>
    <x v="0"/>
    <m/>
    <m/>
    <m/>
    <m/>
    <n v="239740"/>
    <n v="139740"/>
    <n v="0"/>
    <n v="139740"/>
    <n v="0"/>
    <n v="0"/>
    <n v="0"/>
    <n v="0"/>
    <n v="0"/>
    <m/>
    <m/>
    <m/>
    <n v="0"/>
    <n v="0"/>
    <n v="0"/>
  </r>
  <r>
    <m/>
    <m/>
    <x v="1"/>
    <s v="20103"/>
    <x v="3"/>
    <s v="信访局"/>
    <s v="信访专项经费"/>
    <s v="本级"/>
    <n v="302"/>
    <n v="100000"/>
    <n v="100000"/>
    <m/>
    <n v="100000"/>
    <m/>
    <m/>
    <m/>
    <m/>
    <m/>
    <m/>
    <m/>
    <m/>
    <m/>
    <m/>
    <m/>
  </r>
  <r>
    <m/>
    <m/>
    <x v="1"/>
    <s v="20103"/>
    <x v="3"/>
    <s v="信访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"/>
    <s v="20103"/>
    <x v="3"/>
    <s v="信访局"/>
    <s v="信访人员岗位津贴"/>
    <s v="本级"/>
    <n v="302"/>
    <n v="19740"/>
    <n v="19740"/>
    <m/>
    <n v="1974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计划发展局"/>
    <n v="4"/>
    <x v="0"/>
    <s v=""/>
    <x v="0"/>
    <m/>
    <m/>
    <m/>
    <m/>
    <n v="531535"/>
    <n v="596338"/>
    <n v="278808"/>
    <n v="285800"/>
    <n v="31730"/>
    <n v="0"/>
    <n v="0"/>
    <n v="0"/>
    <n v="0"/>
    <m/>
    <m/>
    <m/>
    <n v="0"/>
    <n v="0"/>
    <n v="0"/>
  </r>
  <r>
    <m/>
    <m/>
    <x v="1"/>
    <s v="20104"/>
    <x v="4"/>
    <s v="计划发展局"/>
    <s v="人员工资津贴"/>
    <s v="本级"/>
    <n v="301"/>
    <n v="172104"/>
    <n v="208992"/>
    <n v="208992"/>
    <m/>
    <m/>
    <m/>
    <m/>
    <m/>
    <m/>
    <m/>
    <m/>
    <m/>
    <m/>
    <m/>
    <m/>
  </r>
  <r>
    <m/>
    <m/>
    <x v="1"/>
    <s v="20104"/>
    <x v="4"/>
    <s v="计划发展局"/>
    <s v="绩效奖金"/>
    <s v="本级"/>
    <n v="301"/>
    <n v="40000"/>
    <n v="38000"/>
    <n v="38000"/>
    <m/>
    <m/>
    <m/>
    <m/>
    <m/>
    <m/>
    <m/>
    <m/>
    <m/>
    <m/>
    <m/>
    <m/>
  </r>
  <r>
    <m/>
    <m/>
    <x v="1"/>
    <s v="20104"/>
    <x v="4"/>
    <s v="计划发展局"/>
    <s v="第十三个月奖励金"/>
    <s v="本级"/>
    <n v="301"/>
    <n v="40000"/>
    <n v="17416"/>
    <n v="17416"/>
    <m/>
    <m/>
    <m/>
    <m/>
    <m/>
    <m/>
    <m/>
    <m/>
    <m/>
    <m/>
    <m/>
    <m/>
  </r>
  <r>
    <m/>
    <m/>
    <x v="1"/>
    <s v="20104"/>
    <x v="4"/>
    <s v="计划发展局"/>
    <s v="伙食补助"/>
    <s v="本级"/>
    <n v="301"/>
    <n v="14400"/>
    <n v="14400"/>
    <n v="14400"/>
    <m/>
    <m/>
    <m/>
    <m/>
    <m/>
    <m/>
    <m/>
    <m/>
    <m/>
    <m/>
    <m/>
    <m/>
  </r>
  <r>
    <m/>
    <m/>
    <x v="1"/>
    <s v="20104"/>
    <x v="4"/>
    <s v="计划发展局"/>
    <s v="公务交通补贴"/>
    <s v="本级"/>
    <n v="302"/>
    <n v="33600"/>
    <n v="31800"/>
    <m/>
    <n v="31800"/>
    <m/>
    <m/>
    <m/>
    <m/>
    <m/>
    <m/>
    <m/>
    <m/>
    <m/>
    <m/>
    <m/>
  </r>
  <r>
    <m/>
    <m/>
    <x v="1"/>
    <s v="20104"/>
    <x v="4"/>
    <s v="计划发展局"/>
    <s v="住房公积金"/>
    <s v="本级"/>
    <n v="303"/>
    <n v="27431"/>
    <n v="31730"/>
    <m/>
    <m/>
    <n v="31730"/>
    <m/>
    <m/>
    <m/>
    <m/>
    <m/>
    <m/>
    <m/>
    <m/>
    <m/>
    <m/>
  </r>
  <r>
    <m/>
    <m/>
    <x v="1"/>
    <s v="20104"/>
    <x v="4"/>
    <s v="计划发展局"/>
    <s v="基本办公经费"/>
    <s v="本级"/>
    <n v="302"/>
    <n v="20000"/>
    <n v="20000"/>
    <m/>
    <n v="20000"/>
    <m/>
    <m/>
    <m/>
    <m/>
    <m/>
    <m/>
    <m/>
    <m/>
    <m/>
    <m/>
    <m/>
  </r>
  <r>
    <m/>
    <m/>
    <x v="1"/>
    <s v="20104"/>
    <x v="4"/>
    <s v="计划发展局"/>
    <s v="人头经费"/>
    <s v="本级"/>
    <n v="302"/>
    <n v="4000"/>
    <n v="4000"/>
    <m/>
    <n v="4000"/>
    <m/>
    <m/>
    <m/>
    <m/>
    <m/>
    <m/>
    <m/>
    <m/>
    <m/>
    <m/>
    <m/>
  </r>
  <r>
    <m/>
    <m/>
    <x v="1"/>
    <s v="20104"/>
    <x v="4"/>
    <s v="计划发展局"/>
    <s v="单位运转工作经费"/>
    <s v="本级"/>
    <n v="302"/>
    <n v="80000"/>
    <n v="80000"/>
    <m/>
    <n v="80000"/>
    <m/>
    <m/>
    <m/>
    <m/>
    <m/>
    <m/>
    <m/>
    <m/>
    <m/>
    <m/>
    <m/>
  </r>
  <r>
    <m/>
    <m/>
    <x v="1"/>
    <s v="20104"/>
    <x v="4"/>
    <s v="计划发展局"/>
    <s v="项目前期经费"/>
    <s v="本级"/>
    <n v="302"/>
    <n v="100000"/>
    <n v="150000"/>
    <m/>
    <n v="15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统计局"/>
    <n v="2"/>
    <x v="0"/>
    <s v=""/>
    <x v="0"/>
    <m/>
    <m/>
    <m/>
    <m/>
    <n v="253202"/>
    <n v="292868"/>
    <n v="173511"/>
    <n v="99400"/>
    <n v="19957"/>
    <n v="0"/>
    <n v="0"/>
    <n v="0"/>
    <n v="0"/>
    <m/>
    <m/>
    <m/>
    <n v="0"/>
    <n v="0"/>
    <n v="0"/>
  </r>
  <r>
    <m/>
    <m/>
    <x v="1"/>
    <s v="20105"/>
    <x v="5"/>
    <s v="统计局"/>
    <s v="人员工资津贴"/>
    <s v="本级"/>
    <n v="301"/>
    <n v="105708"/>
    <n v="131364"/>
    <n v="131364"/>
    <m/>
    <m/>
    <m/>
    <m/>
    <m/>
    <m/>
    <m/>
    <m/>
    <m/>
    <m/>
    <m/>
    <m/>
  </r>
  <r>
    <m/>
    <m/>
    <x v="1"/>
    <s v="20105"/>
    <x v="5"/>
    <s v="统计局"/>
    <s v="绩效奖金"/>
    <s v="本级"/>
    <n v="301"/>
    <n v="20000"/>
    <n v="24000"/>
    <n v="24000"/>
    <m/>
    <m/>
    <m/>
    <m/>
    <m/>
    <m/>
    <m/>
    <m/>
    <m/>
    <m/>
    <m/>
    <m/>
  </r>
  <r>
    <m/>
    <m/>
    <x v="1"/>
    <s v="20105"/>
    <x v="5"/>
    <s v="统计局"/>
    <s v="第十三个月奖励金"/>
    <s v="本级"/>
    <n v="301"/>
    <n v="8809"/>
    <n v="10947"/>
    <n v="10947"/>
    <m/>
    <m/>
    <m/>
    <m/>
    <m/>
    <m/>
    <m/>
    <m/>
    <m/>
    <m/>
    <m/>
    <m/>
  </r>
  <r>
    <m/>
    <m/>
    <x v="1"/>
    <s v="20105"/>
    <x v="5"/>
    <s v="统计局"/>
    <s v="伙食补助"/>
    <s v="本级"/>
    <n v="301"/>
    <n v="7200"/>
    <n v="7200"/>
    <n v="7200"/>
    <m/>
    <m/>
    <m/>
    <m/>
    <m/>
    <m/>
    <m/>
    <m/>
    <m/>
    <m/>
    <m/>
    <m/>
  </r>
  <r>
    <m/>
    <m/>
    <x v="1"/>
    <s v="20105"/>
    <x v="5"/>
    <s v="统计局"/>
    <s v="公务交通补贴"/>
    <s v="本级"/>
    <n v="302"/>
    <n v="16800"/>
    <n v="17400"/>
    <m/>
    <n v="17400"/>
    <m/>
    <m/>
    <m/>
    <m/>
    <m/>
    <m/>
    <m/>
    <m/>
    <m/>
    <m/>
    <m/>
  </r>
  <r>
    <m/>
    <m/>
    <x v="1"/>
    <s v="20105"/>
    <x v="5"/>
    <s v="统计局"/>
    <s v="住房公积金"/>
    <s v="本级"/>
    <n v="303"/>
    <n v="12685"/>
    <n v="19957"/>
    <m/>
    <m/>
    <n v="19957"/>
    <m/>
    <m/>
    <m/>
    <m/>
    <m/>
    <m/>
    <m/>
    <m/>
    <m/>
    <m/>
  </r>
  <r>
    <m/>
    <m/>
    <x v="1"/>
    <s v="20105"/>
    <x v="5"/>
    <s v="统计局"/>
    <s v="基本办公经费"/>
    <s v="本级"/>
    <n v="302"/>
    <n v="30000"/>
    <n v="30000"/>
    <m/>
    <n v="30000"/>
    <m/>
    <m/>
    <m/>
    <m/>
    <m/>
    <m/>
    <m/>
    <m/>
    <m/>
    <m/>
    <m/>
  </r>
  <r>
    <m/>
    <m/>
    <x v="1"/>
    <s v="20105"/>
    <x v="5"/>
    <s v="统计局"/>
    <s v="人头经费"/>
    <s v="本级"/>
    <n v="302"/>
    <n v="2000"/>
    <n v="2000"/>
    <m/>
    <n v="2000"/>
    <m/>
    <m/>
    <m/>
    <m/>
    <m/>
    <m/>
    <m/>
    <m/>
    <m/>
    <m/>
    <m/>
  </r>
  <r>
    <m/>
    <m/>
    <x v="1"/>
    <s v="20105"/>
    <x v="5"/>
    <s v="统计局"/>
    <s v="单位运转工作经费"/>
    <s v="本级"/>
    <n v="302"/>
    <n v="30000"/>
    <n v="30000"/>
    <m/>
    <n v="30000"/>
    <m/>
    <m/>
    <m/>
    <m/>
    <m/>
    <m/>
    <m/>
    <m/>
    <m/>
    <m/>
    <m/>
  </r>
  <r>
    <m/>
    <m/>
    <x v="1"/>
    <s v="20105"/>
    <x v="5"/>
    <s v="统计局"/>
    <s v="1%人口抽样调查经费"/>
    <s v="本级"/>
    <n v="302"/>
    <n v="20000"/>
    <n v="20000"/>
    <m/>
    <n v="20000"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财政税务局"/>
    <n v="15"/>
    <x v="0"/>
    <s v=""/>
    <x v="0"/>
    <m/>
    <m/>
    <m/>
    <m/>
    <n v="7099214"/>
    <n v="21927567"/>
    <n v="1070399"/>
    <n v="1058200"/>
    <n v="121968"/>
    <n v="482000"/>
    <n v="0"/>
    <n v="100000"/>
    <n v="3245000"/>
    <n v="7000000"/>
    <n v="2000000"/>
    <n v="5200000"/>
    <n v="0"/>
    <n v="1450000"/>
    <n v="200000"/>
  </r>
  <r>
    <m/>
    <m/>
    <x v="1"/>
    <s v="20106"/>
    <x v="6"/>
    <s v="财政税务局"/>
    <s v="人员工资津贴"/>
    <s v="本级"/>
    <n v="301"/>
    <n v="702228"/>
    <n v="800676"/>
    <n v="800676"/>
    <m/>
    <m/>
    <m/>
    <m/>
    <m/>
    <m/>
    <m/>
    <m/>
    <m/>
    <m/>
    <m/>
    <m/>
  </r>
  <r>
    <m/>
    <m/>
    <x v="1"/>
    <s v="20106"/>
    <x v="6"/>
    <s v="财政税务局"/>
    <s v="绩效奖金"/>
    <s v="本级"/>
    <n v="301"/>
    <n v="160000"/>
    <n v="149000"/>
    <n v="149000"/>
    <m/>
    <m/>
    <m/>
    <m/>
    <m/>
    <m/>
    <m/>
    <m/>
    <m/>
    <m/>
    <m/>
    <m/>
  </r>
  <r>
    <m/>
    <m/>
    <x v="1"/>
    <s v="20106"/>
    <x v="6"/>
    <s v="财政税务局"/>
    <s v="第十三个月奖励金"/>
    <s v="本级"/>
    <n v="301"/>
    <n v="58519"/>
    <n v="66723"/>
    <n v="66723"/>
    <m/>
    <m/>
    <m/>
    <m/>
    <m/>
    <m/>
    <m/>
    <m/>
    <m/>
    <m/>
    <m/>
    <m/>
  </r>
  <r>
    <m/>
    <m/>
    <x v="1"/>
    <s v="20106"/>
    <x v="6"/>
    <s v="财政税务局"/>
    <s v="伙食补助"/>
    <s v="本级"/>
    <n v="301"/>
    <n v="57600"/>
    <n v="54000"/>
    <n v="54000"/>
    <m/>
    <m/>
    <m/>
    <m/>
    <m/>
    <m/>
    <m/>
    <m/>
    <m/>
    <m/>
    <m/>
    <m/>
  </r>
  <r>
    <m/>
    <m/>
    <x v="1"/>
    <s v="20106"/>
    <x v="6"/>
    <s v="财政税务局"/>
    <s v="公务交通补贴"/>
    <s v="本级"/>
    <n v="302"/>
    <n v="134400"/>
    <n v="121200"/>
    <m/>
    <n v="121200"/>
    <m/>
    <m/>
    <m/>
    <m/>
    <m/>
    <m/>
    <m/>
    <m/>
    <m/>
    <m/>
    <m/>
  </r>
  <r>
    <m/>
    <m/>
    <x v="1"/>
    <s v="20106"/>
    <x v="6"/>
    <s v="财政税务局"/>
    <s v="住房公积金"/>
    <s v="本级"/>
    <n v="303"/>
    <n v="84267"/>
    <n v="121968"/>
    <m/>
    <m/>
    <n v="121968"/>
    <m/>
    <m/>
    <m/>
    <m/>
    <m/>
    <m/>
    <m/>
    <m/>
    <m/>
    <m/>
  </r>
  <r>
    <m/>
    <m/>
    <x v="1"/>
    <s v="20106"/>
    <x v="6"/>
    <s v="财政税务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"/>
    <s v="20106"/>
    <x v="6"/>
    <s v="财政税务局"/>
    <s v="大办经费"/>
    <s v="本级"/>
    <n v="302"/>
    <n v="10000"/>
    <n v="10000"/>
    <m/>
    <n v="10000"/>
    <m/>
    <m/>
    <m/>
    <m/>
    <m/>
    <m/>
    <m/>
    <m/>
    <m/>
    <m/>
    <m/>
  </r>
  <r>
    <m/>
    <m/>
    <x v="1"/>
    <s v="20106"/>
    <x v="6"/>
    <s v="财政税务局"/>
    <s v="人头经费"/>
    <s v="本级"/>
    <n v="302"/>
    <n v="16000"/>
    <n v="15000"/>
    <m/>
    <n v="15000"/>
    <m/>
    <m/>
    <m/>
    <m/>
    <m/>
    <m/>
    <m/>
    <m/>
    <m/>
    <m/>
    <m/>
  </r>
  <r>
    <m/>
    <m/>
    <x v="1"/>
    <s v="20106"/>
    <x v="6"/>
    <s v="财政税务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1"/>
    <s v="20106"/>
    <x v="6"/>
    <s v="财政税务局"/>
    <s v="财政事务费"/>
    <s v="本级"/>
    <n v="302"/>
    <n v="40000"/>
    <n v="40000"/>
    <m/>
    <n v="40000"/>
    <m/>
    <m/>
    <m/>
    <m/>
    <m/>
    <m/>
    <m/>
    <m/>
    <m/>
    <m/>
    <m/>
  </r>
  <r>
    <m/>
    <m/>
    <x v="1"/>
    <s v="20106"/>
    <x v="6"/>
    <s v="财政税务局"/>
    <s v="年度决算经费"/>
    <s v="本级"/>
    <n v="302"/>
    <n v="30000"/>
    <n v="30000"/>
    <m/>
    <n v="30000"/>
    <m/>
    <m/>
    <m/>
    <m/>
    <m/>
    <m/>
    <m/>
    <m/>
    <m/>
    <m/>
    <m/>
  </r>
  <r>
    <m/>
    <m/>
    <x v="1"/>
    <s v="20106"/>
    <x v="6"/>
    <s v="财政税务局"/>
    <s v="预算绩效评价工作经费"/>
    <s v="本级"/>
    <n v="302"/>
    <n v="50000"/>
    <n v="50000"/>
    <m/>
    <n v="50000"/>
    <m/>
    <m/>
    <m/>
    <m/>
    <m/>
    <m/>
    <m/>
    <m/>
    <m/>
    <m/>
    <m/>
  </r>
  <r>
    <m/>
    <m/>
    <x v="1"/>
    <s v="20106"/>
    <x v="6"/>
    <s v="财政税务局"/>
    <s v="财务人员年终考核奖"/>
    <s v="本级"/>
    <n v="302"/>
    <n v="12000"/>
    <n v="12000"/>
    <m/>
    <n v="12000"/>
    <m/>
    <m/>
    <m/>
    <m/>
    <m/>
    <m/>
    <m/>
    <m/>
    <m/>
    <m/>
    <m/>
  </r>
  <r>
    <m/>
    <m/>
    <x v="1"/>
    <s v="20106"/>
    <x v="6"/>
    <s v="财政税务局"/>
    <s v="财政投资评审"/>
    <s v="本级"/>
    <n v="302"/>
    <n v="50000"/>
    <n v="50000"/>
    <m/>
    <n v="50000"/>
    <m/>
    <m/>
    <m/>
    <m/>
    <m/>
    <m/>
    <m/>
    <m/>
    <m/>
    <m/>
    <m/>
  </r>
  <r>
    <m/>
    <m/>
    <x v="1"/>
    <s v="20106"/>
    <x v="6"/>
    <s v="财政税务局"/>
    <s v="财政投资评审计量软件"/>
    <s v="本级"/>
    <n v="309"/>
    <m/>
    <n v="50000"/>
    <m/>
    <m/>
    <m/>
    <m/>
    <m/>
    <m/>
    <m/>
    <m/>
    <m/>
    <m/>
    <m/>
    <n v="50000"/>
    <m/>
  </r>
  <r>
    <m/>
    <m/>
    <x v="1"/>
    <s v="20106"/>
    <x v="7"/>
    <s v="财政税务局"/>
    <s v="资产清查软件及维护"/>
    <s v="本级"/>
    <n v="302"/>
    <n v="80000"/>
    <n v="80000"/>
    <m/>
    <n v="80000"/>
    <m/>
    <m/>
    <m/>
    <m/>
    <m/>
    <m/>
    <m/>
    <m/>
    <m/>
    <m/>
    <m/>
  </r>
  <r>
    <m/>
    <m/>
    <x v="1"/>
    <s v="20106"/>
    <x v="7"/>
    <s v="财政税务局"/>
    <s v="单位运转工作经费"/>
    <s v="本级"/>
    <n v="302"/>
    <n v="120000"/>
    <n v="120000"/>
    <m/>
    <n v="120000"/>
    <m/>
    <m/>
    <m/>
    <m/>
    <m/>
    <m/>
    <m/>
    <m/>
    <m/>
    <m/>
    <m/>
  </r>
  <r>
    <m/>
    <m/>
    <x v="1"/>
    <s v="20106"/>
    <x v="7"/>
    <s v="财政税务局"/>
    <s v="政府采购经费"/>
    <s v="本级"/>
    <n v="302"/>
    <n v="10000"/>
    <n v="10000"/>
    <m/>
    <n v="10000"/>
    <m/>
    <m/>
    <m/>
    <m/>
    <m/>
    <m/>
    <m/>
    <m/>
    <m/>
    <m/>
    <m/>
  </r>
  <r>
    <m/>
    <m/>
    <x v="3"/>
    <s v="21301"/>
    <x v="8"/>
    <s v="财政税务局"/>
    <s v="2015年农业保险补贴本级配套"/>
    <s v="本级"/>
    <n v="303"/>
    <n v="184000"/>
    <n v="184000"/>
    <m/>
    <m/>
    <m/>
    <n v="184000"/>
    <m/>
    <m/>
    <m/>
    <m/>
    <m/>
    <m/>
    <m/>
    <m/>
    <m/>
  </r>
  <r>
    <m/>
    <m/>
    <x v="4"/>
    <s v="24001"/>
    <x v="9"/>
    <s v="财政税务局"/>
    <s v="专项上解支出（决算扣款）"/>
    <s v="本级"/>
    <n v="399"/>
    <n v="180000"/>
    <n v="200000"/>
    <m/>
    <m/>
    <m/>
    <m/>
    <m/>
    <m/>
    <m/>
    <m/>
    <m/>
    <m/>
    <m/>
    <m/>
    <n v="200000"/>
  </r>
  <r>
    <m/>
    <m/>
    <x v="5"/>
    <s v="23103"/>
    <x v="10"/>
    <s v="财政税务局"/>
    <s v="国债还本支出"/>
    <s v="本级"/>
    <n v="399"/>
    <n v="3500000"/>
    <n v="5200000"/>
    <m/>
    <m/>
    <m/>
    <m/>
    <m/>
    <m/>
    <m/>
    <m/>
    <m/>
    <n v="5200000"/>
    <m/>
    <m/>
    <m/>
  </r>
  <r>
    <m/>
    <m/>
    <x v="6"/>
    <s v="23203"/>
    <x v="11"/>
    <s v="财政税务局"/>
    <s v="地方债券利息"/>
    <s v="本级"/>
    <n v="399"/>
    <n v="854275"/>
    <n v="2000000"/>
    <m/>
    <m/>
    <m/>
    <m/>
    <m/>
    <m/>
    <m/>
    <m/>
    <n v="2000000"/>
    <m/>
    <m/>
    <m/>
    <m/>
  </r>
  <r>
    <m/>
    <m/>
    <x v="7"/>
    <s v="21605"/>
    <x v="12"/>
    <s v="财政税务局"/>
    <s v="产业发展基金"/>
    <s v="本级"/>
    <n v="310"/>
    <m/>
    <n v="7000000"/>
    <m/>
    <m/>
    <m/>
    <m/>
    <m/>
    <m/>
    <m/>
    <n v="7000000"/>
    <m/>
    <m/>
    <m/>
    <m/>
    <m/>
  </r>
  <r>
    <m/>
    <m/>
    <x v="1"/>
    <s v="20106"/>
    <x v="6"/>
    <s v="财政税务局"/>
    <s v="财务及国库软件维护"/>
    <s v="本级"/>
    <n v="302"/>
    <n v="400000"/>
    <n v="200000"/>
    <m/>
    <n v="200000"/>
    <m/>
    <m/>
    <m/>
    <m/>
    <m/>
    <m/>
    <m/>
    <m/>
    <m/>
    <m/>
    <m/>
  </r>
  <r>
    <m/>
    <m/>
    <x v="1"/>
    <s v="20103"/>
    <x v="1"/>
    <s v="再分配"/>
    <s v="物资采购"/>
    <m/>
    <m/>
    <m/>
    <n v="200000"/>
    <m/>
    <n v="200000"/>
    <m/>
    <m/>
    <m/>
    <m/>
    <m/>
    <m/>
    <m/>
    <m/>
    <m/>
    <m/>
    <m/>
  </r>
  <r>
    <m/>
    <m/>
    <x v="2"/>
    <s v="22999"/>
    <x v="13"/>
    <s v="财政税务局"/>
    <s v="上交市移民资金"/>
    <s v="本级"/>
    <n v="399"/>
    <m/>
    <n v="298000"/>
    <m/>
    <m/>
    <m/>
    <n v="298000"/>
    <m/>
    <m/>
    <m/>
    <m/>
    <m/>
    <m/>
    <m/>
    <m/>
    <m/>
  </r>
  <r>
    <m/>
    <m/>
    <x v="1"/>
    <s v="20106"/>
    <x v="7"/>
    <s v="财政税务局"/>
    <s v="各类上级补助经费"/>
    <s v="专项指标"/>
    <n v="302"/>
    <n v="385000"/>
    <n v="100000"/>
    <m/>
    <m/>
    <m/>
    <m/>
    <m/>
    <n v="100000"/>
    <m/>
    <m/>
    <m/>
    <m/>
    <m/>
    <m/>
    <m/>
  </r>
  <r>
    <m/>
    <m/>
    <x v="3"/>
    <s v="21301"/>
    <x v="8"/>
    <s v="财政税务局"/>
    <s v="支持农业保护补贴"/>
    <s v="专项指标"/>
    <n v="303"/>
    <n v="2563200"/>
    <n v="2065000"/>
    <m/>
    <m/>
    <m/>
    <m/>
    <m/>
    <m/>
    <n v="2065000"/>
    <m/>
    <m/>
    <m/>
    <m/>
    <m/>
    <m/>
  </r>
  <r>
    <m/>
    <m/>
    <x v="3"/>
    <s v="21308"/>
    <x v="14"/>
    <s v="财政税务局"/>
    <s v="农业保险补贴"/>
    <s v="专项指标"/>
    <n v="303"/>
    <n v="773000"/>
    <n v="1180000"/>
    <m/>
    <m/>
    <m/>
    <m/>
    <m/>
    <m/>
    <n v="1180000"/>
    <m/>
    <m/>
    <m/>
    <m/>
    <m/>
    <m/>
  </r>
  <r>
    <m/>
    <m/>
    <x v="3"/>
    <s v="21307"/>
    <x v="15"/>
    <s v="财政税务局"/>
    <s v="一事一议资金"/>
    <s v="专项指标"/>
    <n v="302"/>
    <n v="1185000"/>
    <n v="1400000"/>
    <m/>
    <m/>
    <m/>
    <m/>
    <m/>
    <m/>
    <m/>
    <m/>
    <m/>
    <m/>
    <m/>
    <n v="1400000"/>
    <m/>
  </r>
  <r>
    <m/>
    <m/>
    <x v="8"/>
    <s v=""/>
    <x v="0"/>
    <m/>
    <m/>
    <m/>
    <m/>
    <m/>
    <n v="0"/>
    <m/>
    <m/>
    <m/>
    <m/>
    <m/>
    <m/>
    <m/>
    <m/>
    <m/>
    <m/>
    <m/>
    <m/>
    <m/>
  </r>
  <r>
    <s v="会管中心"/>
    <n v="14"/>
    <x v="0"/>
    <m/>
    <x v="0"/>
    <m/>
    <m/>
    <m/>
    <m/>
    <n v="1217652"/>
    <n v="1411866"/>
    <n v="971530"/>
    <n v="329800"/>
    <n v="110536"/>
    <n v="0"/>
    <n v="0"/>
    <n v="0"/>
    <n v="0"/>
    <m/>
    <m/>
    <m/>
    <n v="0"/>
    <n v="0"/>
    <n v="0"/>
  </r>
  <r>
    <m/>
    <m/>
    <x v="1"/>
    <s v="20106"/>
    <x v="7"/>
    <s v="会管"/>
    <s v="人员工资津贴"/>
    <s v="本级"/>
    <n v="301"/>
    <n v="550680"/>
    <n v="732120"/>
    <n v="732120"/>
    <m/>
    <m/>
    <m/>
    <m/>
    <m/>
    <m/>
    <m/>
    <m/>
    <m/>
    <m/>
    <m/>
    <m/>
  </r>
  <r>
    <m/>
    <m/>
    <x v="1"/>
    <s v="20106"/>
    <x v="7"/>
    <s v="会管"/>
    <s v="绩效奖金"/>
    <s v="本级"/>
    <n v="301"/>
    <n v="150000"/>
    <n v="128000"/>
    <n v="128000"/>
    <m/>
    <m/>
    <m/>
    <m/>
    <m/>
    <m/>
    <m/>
    <m/>
    <m/>
    <m/>
    <m/>
    <m/>
  </r>
  <r>
    <m/>
    <m/>
    <x v="1"/>
    <s v="20106"/>
    <x v="7"/>
    <s v="会管"/>
    <s v="第十三个月奖励金"/>
    <s v="本级"/>
    <n v="301"/>
    <n v="45890"/>
    <n v="61010"/>
    <n v="61010"/>
    <m/>
    <m/>
    <m/>
    <m/>
    <m/>
    <m/>
    <m/>
    <m/>
    <m/>
    <m/>
    <m/>
    <m/>
  </r>
  <r>
    <m/>
    <m/>
    <x v="1"/>
    <s v="20106"/>
    <x v="7"/>
    <s v="会管"/>
    <s v="伙食补助"/>
    <s v="本级"/>
    <n v="301"/>
    <n v="54000"/>
    <n v="50400"/>
    <n v="50400"/>
    <m/>
    <m/>
    <m/>
    <m/>
    <m/>
    <m/>
    <m/>
    <m/>
    <m/>
    <m/>
    <m/>
    <m/>
  </r>
  <r>
    <m/>
    <m/>
    <x v="1"/>
    <s v="20106"/>
    <x v="7"/>
    <s v="会管"/>
    <s v="公务交通补贴"/>
    <s v="本级"/>
    <n v="302"/>
    <n v="126000"/>
    <n v="109800"/>
    <m/>
    <n v="109800"/>
    <m/>
    <m/>
    <m/>
    <m/>
    <m/>
    <m/>
    <m/>
    <m/>
    <m/>
    <m/>
    <m/>
  </r>
  <r>
    <m/>
    <m/>
    <x v="1"/>
    <s v="20106"/>
    <x v="7"/>
    <s v="会管"/>
    <s v="住房公积金"/>
    <s v="本级"/>
    <n v="303"/>
    <n v="66082"/>
    <n v="110536"/>
    <m/>
    <m/>
    <n v="110536"/>
    <m/>
    <m/>
    <m/>
    <m/>
    <m/>
    <m/>
    <m/>
    <m/>
    <m/>
    <m/>
  </r>
  <r>
    <m/>
    <m/>
    <x v="1"/>
    <s v="20106"/>
    <x v="7"/>
    <s v="会管"/>
    <s v="人头经费"/>
    <s v="本级"/>
    <n v="302"/>
    <n v="225000"/>
    <n v="220000"/>
    <m/>
    <n v="22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江永地税局"/>
    <m/>
    <x v="0"/>
    <s v=""/>
    <x v="0"/>
    <m/>
    <m/>
    <m/>
    <m/>
    <n v="1150000"/>
    <n v="840000"/>
    <m/>
    <n v="840000"/>
    <m/>
    <m/>
    <m/>
    <m/>
    <m/>
    <m/>
    <m/>
    <m/>
    <m/>
    <m/>
    <m/>
  </r>
  <r>
    <m/>
    <m/>
    <x v="1"/>
    <s v="20107"/>
    <x v="16"/>
    <s v="江永地税局"/>
    <s v="税收征收手续费"/>
    <s v="本级"/>
    <n v="302"/>
    <n v="1150000"/>
    <n v="840000"/>
    <m/>
    <n v="840000"/>
    <m/>
    <m/>
    <m/>
    <m/>
    <m/>
    <m/>
    <m/>
    <m/>
    <m/>
    <m/>
    <m/>
  </r>
  <r>
    <m/>
    <m/>
    <x v="0"/>
    <s v=""/>
    <x v="0"/>
    <m/>
    <m/>
    <m/>
    <m/>
    <m/>
    <m/>
    <m/>
    <m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道县人民银行"/>
    <m/>
    <x v="1"/>
    <s v="20106"/>
    <x v="17"/>
    <s v="道县人民银行"/>
    <s v="金库管理费"/>
    <s v="本级"/>
    <n v="302"/>
    <n v="80000"/>
    <n v="80000"/>
    <m/>
    <n v="80000"/>
    <m/>
    <m/>
    <m/>
    <m/>
    <m/>
    <m/>
    <m/>
    <m/>
    <m/>
    <m/>
    <m/>
  </r>
  <r>
    <m/>
    <m/>
    <x v="0"/>
    <s v=""/>
    <x v="0"/>
    <m/>
    <m/>
    <m/>
    <m/>
    <m/>
    <m/>
    <m/>
    <m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审计局"/>
    <n v="4"/>
    <x v="0"/>
    <m/>
    <x v="0"/>
    <m/>
    <m/>
    <m/>
    <m/>
    <n v="723978"/>
    <n v="1079059"/>
    <n v="332310"/>
    <n v="708600"/>
    <n v="38149"/>
    <n v="0"/>
    <n v="0"/>
    <n v="0"/>
    <n v="0"/>
    <m/>
    <m/>
    <m/>
    <n v="0"/>
    <n v="0"/>
    <n v="0"/>
  </r>
  <r>
    <m/>
    <m/>
    <x v="1"/>
    <s v="20108"/>
    <x v="18"/>
    <s v="审计局"/>
    <s v="人员工资津贴"/>
    <s v="本级"/>
    <n v="301"/>
    <n v="196104"/>
    <n v="252840"/>
    <n v="252840"/>
    <m/>
    <m/>
    <m/>
    <m/>
    <m/>
    <m/>
    <m/>
    <m/>
    <m/>
    <m/>
    <m/>
    <m/>
  </r>
  <r>
    <m/>
    <m/>
    <x v="1"/>
    <s v="20108"/>
    <x v="18"/>
    <s v="审计局"/>
    <s v="绩效奖金"/>
    <s v="本级"/>
    <n v="301"/>
    <n v="40000"/>
    <n v="44000"/>
    <n v="44000"/>
    <m/>
    <m/>
    <m/>
    <m/>
    <m/>
    <m/>
    <m/>
    <m/>
    <m/>
    <m/>
    <m/>
    <m/>
  </r>
  <r>
    <m/>
    <m/>
    <x v="1"/>
    <s v="20108"/>
    <x v="18"/>
    <s v="审计局"/>
    <s v="第十三个月奖励金"/>
    <s v="本级"/>
    <n v="301"/>
    <n v="16342"/>
    <n v="21070"/>
    <n v="21070"/>
    <m/>
    <m/>
    <m/>
    <m/>
    <m/>
    <m/>
    <m/>
    <m/>
    <m/>
    <m/>
    <m/>
    <m/>
  </r>
  <r>
    <m/>
    <m/>
    <x v="1"/>
    <s v="20108"/>
    <x v="18"/>
    <s v="审计局"/>
    <s v="伙食补助"/>
    <s v="本级"/>
    <n v="301"/>
    <n v="14400"/>
    <n v="14400"/>
    <n v="14400"/>
    <m/>
    <m/>
    <m/>
    <m/>
    <m/>
    <m/>
    <m/>
    <m/>
    <m/>
    <m/>
    <m/>
    <m/>
  </r>
  <r>
    <m/>
    <m/>
    <x v="1"/>
    <s v="20108"/>
    <x v="18"/>
    <s v="审计局"/>
    <s v="公务交通补贴"/>
    <s v="本级"/>
    <n v="302"/>
    <n v="33600"/>
    <n v="33600"/>
    <m/>
    <n v="33600"/>
    <m/>
    <m/>
    <m/>
    <m/>
    <m/>
    <m/>
    <m/>
    <m/>
    <m/>
    <m/>
    <m/>
  </r>
  <r>
    <m/>
    <m/>
    <x v="1"/>
    <s v="20108"/>
    <x v="18"/>
    <s v="审计局"/>
    <s v="住房公积金"/>
    <s v="本级"/>
    <n v="303"/>
    <n v="23532"/>
    <n v="38149"/>
    <m/>
    <m/>
    <n v="38149"/>
    <m/>
    <m/>
    <m/>
    <m/>
    <m/>
    <m/>
    <m/>
    <m/>
    <m/>
    <m/>
  </r>
  <r>
    <m/>
    <m/>
    <x v="1"/>
    <s v="20108"/>
    <x v="18"/>
    <s v="审计局"/>
    <s v="人头经费"/>
    <s v="本级"/>
    <n v="302"/>
    <n v="100000"/>
    <n v="100000"/>
    <m/>
    <n v="100000"/>
    <m/>
    <m/>
    <m/>
    <m/>
    <m/>
    <m/>
    <m/>
    <m/>
    <m/>
    <m/>
    <m/>
  </r>
  <r>
    <m/>
    <m/>
    <x v="1"/>
    <s v="20108"/>
    <x v="18"/>
    <s v="审计局"/>
    <s v="工作经费"/>
    <s v="本级"/>
    <n v="302"/>
    <m/>
    <n v="175000"/>
    <m/>
    <n v="175000"/>
    <m/>
    <m/>
    <m/>
    <m/>
    <m/>
    <m/>
    <m/>
    <m/>
    <m/>
    <m/>
    <m/>
  </r>
  <r>
    <m/>
    <m/>
    <x v="1"/>
    <s v="20108"/>
    <x v="18"/>
    <s v="审计局"/>
    <s v="专项审计经费"/>
    <s v="本级"/>
    <n v="302"/>
    <n v="300000"/>
    <n v="400000"/>
    <m/>
    <n v="40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政治工作部"/>
    <n v="3"/>
    <x v="0"/>
    <s v=""/>
    <x v="0"/>
    <m/>
    <m/>
    <m/>
    <m/>
    <n v="516037"/>
    <n v="932594"/>
    <n v="247402"/>
    <n v="593800"/>
    <n v="91392"/>
    <n v="0"/>
    <n v="0"/>
    <n v="0"/>
    <n v="0"/>
    <m/>
    <m/>
    <m/>
    <n v="0"/>
    <n v="0"/>
    <n v="0"/>
  </r>
  <r>
    <m/>
    <m/>
    <x v="1"/>
    <s v="20132"/>
    <x v="19"/>
    <s v="政治工作部"/>
    <s v="人员工资津贴"/>
    <s v="本级"/>
    <n v="301"/>
    <n v="132288"/>
    <n v="184248"/>
    <n v="184248"/>
    <m/>
    <m/>
    <m/>
    <m/>
    <m/>
    <m/>
    <m/>
    <m/>
    <m/>
    <m/>
    <m/>
    <m/>
  </r>
  <r>
    <m/>
    <m/>
    <x v="1"/>
    <s v="20132"/>
    <x v="19"/>
    <s v="政治工作部"/>
    <s v="绩效奖金"/>
    <s v="本级"/>
    <n v="301"/>
    <n v="30000"/>
    <n v="37000"/>
    <n v="37000"/>
    <m/>
    <m/>
    <m/>
    <m/>
    <m/>
    <m/>
    <m/>
    <m/>
    <m/>
    <m/>
    <m/>
    <m/>
  </r>
  <r>
    <m/>
    <m/>
    <x v="1"/>
    <s v="20132"/>
    <x v="19"/>
    <s v="政治工作部"/>
    <s v="第十三个月奖励金"/>
    <s v="本级"/>
    <n v="301"/>
    <n v="11024"/>
    <n v="15354"/>
    <n v="15354"/>
    <m/>
    <m/>
    <m/>
    <m/>
    <m/>
    <m/>
    <m/>
    <m/>
    <m/>
    <m/>
    <m/>
    <m/>
  </r>
  <r>
    <m/>
    <m/>
    <x v="1"/>
    <s v="20132"/>
    <x v="19"/>
    <s v="政治工作部"/>
    <s v="伙食补助"/>
    <s v="本级"/>
    <n v="301"/>
    <n v="10800"/>
    <n v="10800"/>
    <n v="10800"/>
    <m/>
    <m/>
    <m/>
    <m/>
    <m/>
    <m/>
    <m/>
    <m/>
    <m/>
    <m/>
    <m/>
    <m/>
  </r>
  <r>
    <m/>
    <m/>
    <x v="1"/>
    <s v="20132"/>
    <x v="19"/>
    <s v="政治工作部"/>
    <s v="公务交通补贴"/>
    <s v="本级"/>
    <n v="302"/>
    <n v="25200"/>
    <n v="25800"/>
    <m/>
    <n v="25800"/>
    <m/>
    <m/>
    <m/>
    <m/>
    <m/>
    <m/>
    <m/>
    <m/>
    <m/>
    <m/>
    <m/>
  </r>
  <r>
    <m/>
    <m/>
    <x v="1"/>
    <s v="20132"/>
    <x v="19"/>
    <s v="政治工作部"/>
    <s v="住房公积金"/>
    <s v="本级"/>
    <n v="303"/>
    <n v="15875"/>
    <n v="28392"/>
    <m/>
    <m/>
    <n v="28392"/>
    <m/>
    <m/>
    <m/>
    <m/>
    <m/>
    <m/>
    <m/>
    <m/>
    <m/>
    <m/>
  </r>
  <r>
    <m/>
    <m/>
    <x v="1"/>
    <s v="20132"/>
    <x v="19"/>
    <s v="政治工作部"/>
    <s v="基本办公经费"/>
    <s v="本级"/>
    <n v="302"/>
    <n v="20000"/>
    <n v="20000"/>
    <m/>
    <n v="20000"/>
    <m/>
    <m/>
    <m/>
    <m/>
    <m/>
    <m/>
    <m/>
    <m/>
    <m/>
    <m/>
    <m/>
  </r>
  <r>
    <m/>
    <m/>
    <x v="1"/>
    <s v="20132"/>
    <x v="19"/>
    <s v="政治工作部"/>
    <s v="大办经费"/>
    <s v="本级"/>
    <n v="302"/>
    <n v="10000"/>
    <n v="10000"/>
    <m/>
    <n v="10000"/>
    <m/>
    <m/>
    <m/>
    <m/>
    <m/>
    <m/>
    <m/>
    <m/>
    <m/>
    <m/>
    <m/>
  </r>
  <r>
    <m/>
    <m/>
    <x v="1"/>
    <s v="20132"/>
    <x v="19"/>
    <s v="政治工作部"/>
    <s v="人头经费"/>
    <s v="本级"/>
    <n v="302"/>
    <n v="3000"/>
    <n v="3000"/>
    <m/>
    <n v="3000"/>
    <m/>
    <m/>
    <m/>
    <m/>
    <m/>
    <m/>
    <m/>
    <m/>
    <m/>
    <m/>
    <m/>
  </r>
  <r>
    <m/>
    <m/>
    <x v="1"/>
    <s v="20132"/>
    <x v="19"/>
    <s v="政治工作部"/>
    <s v="老干部活动经费"/>
    <s v="本级"/>
    <n v="302"/>
    <n v="20000"/>
    <n v="20000"/>
    <m/>
    <n v="20000"/>
    <m/>
    <m/>
    <m/>
    <m/>
    <m/>
    <m/>
    <m/>
    <m/>
    <m/>
    <m/>
    <m/>
  </r>
  <r>
    <m/>
    <m/>
    <x v="1"/>
    <s v="20132"/>
    <x v="19"/>
    <s v="政治工作部"/>
    <s v="远程教育经费"/>
    <s v="本级"/>
    <n v="302"/>
    <n v="10000"/>
    <n v="10000"/>
    <m/>
    <n v="10000"/>
    <m/>
    <m/>
    <m/>
    <m/>
    <m/>
    <m/>
    <m/>
    <m/>
    <m/>
    <m/>
    <m/>
  </r>
  <r>
    <m/>
    <m/>
    <x v="1"/>
    <s v="20132"/>
    <x v="19"/>
    <s v="政治工作部"/>
    <s v="关心下一代经费"/>
    <s v="本级"/>
    <n v="302"/>
    <n v="10000"/>
    <n v="10000"/>
    <m/>
    <n v="10000"/>
    <m/>
    <m/>
    <m/>
    <m/>
    <m/>
    <m/>
    <m/>
    <m/>
    <m/>
    <m/>
    <m/>
  </r>
  <r>
    <m/>
    <m/>
    <x v="1"/>
    <s v="20132"/>
    <x v="19"/>
    <s v="政治工作部"/>
    <s v="编办经费"/>
    <s v="本级"/>
    <n v="302"/>
    <n v="20000"/>
    <n v="20000"/>
    <m/>
    <n v="20000"/>
    <m/>
    <m/>
    <m/>
    <m/>
    <m/>
    <m/>
    <m/>
    <m/>
    <m/>
    <m/>
    <m/>
  </r>
  <r>
    <m/>
    <m/>
    <x v="1"/>
    <s v="20132"/>
    <x v="19"/>
    <s v="政治工作部"/>
    <s v="两学一做等党组活动"/>
    <s v="本级"/>
    <n v="302"/>
    <m/>
    <n v="100000"/>
    <m/>
    <n v="100000"/>
    <m/>
    <m/>
    <m/>
    <m/>
    <m/>
    <m/>
    <m/>
    <m/>
    <m/>
    <m/>
    <m/>
  </r>
  <r>
    <m/>
    <m/>
    <x v="1"/>
    <s v="20132"/>
    <x v="19"/>
    <s v="政治工作部"/>
    <s v="领导干部实绩考核经费"/>
    <s v="本级"/>
    <n v="302"/>
    <n v="20000"/>
    <n v="20000"/>
    <m/>
    <n v="20000"/>
    <m/>
    <m/>
    <m/>
    <m/>
    <m/>
    <m/>
    <m/>
    <m/>
    <m/>
    <m/>
    <m/>
  </r>
  <r>
    <m/>
    <m/>
    <x v="1"/>
    <s v="20132"/>
    <x v="19"/>
    <s v="政治工作部"/>
    <s v="加挂牌子单位年审工作"/>
    <s v="本级"/>
    <n v="302"/>
    <n v="5000"/>
    <n v="5000"/>
    <m/>
    <n v="5000"/>
    <m/>
    <m/>
    <m/>
    <m/>
    <m/>
    <m/>
    <m/>
    <m/>
    <m/>
    <m/>
    <m/>
  </r>
  <r>
    <m/>
    <m/>
    <x v="1"/>
    <s v="20132"/>
    <x v="19"/>
    <s v="政治工作部"/>
    <s v="单位运转工作经费"/>
    <s v="本级"/>
    <n v="302"/>
    <n v="120000"/>
    <n v="120000"/>
    <m/>
    <n v="120000"/>
    <m/>
    <m/>
    <m/>
    <m/>
    <m/>
    <m/>
    <m/>
    <m/>
    <m/>
    <m/>
    <m/>
  </r>
  <r>
    <m/>
    <m/>
    <x v="1"/>
    <s v="20132"/>
    <x v="19"/>
    <s v="政治工作部"/>
    <s v="农民大学生学费补助"/>
    <s v="本级"/>
    <n v="302"/>
    <n v="17850"/>
    <n v="63000"/>
    <m/>
    <m/>
    <n v="63000"/>
    <m/>
    <m/>
    <m/>
    <m/>
    <m/>
    <m/>
    <m/>
    <m/>
    <m/>
    <m/>
  </r>
  <r>
    <m/>
    <m/>
    <x v="1"/>
    <s v="20132"/>
    <x v="20"/>
    <s v="政治工作部"/>
    <s v="党员培训50人"/>
    <s v="本级"/>
    <n v="303"/>
    <m/>
    <n v="220000"/>
    <m/>
    <n v="220000"/>
    <m/>
    <m/>
    <m/>
    <m/>
    <m/>
    <m/>
    <m/>
    <m/>
    <m/>
    <m/>
    <m/>
  </r>
  <r>
    <m/>
    <m/>
    <x v="1"/>
    <s v="20132"/>
    <x v="21"/>
    <s v="政治工作部"/>
    <s v="非公党建专项"/>
    <s v="本级"/>
    <n v="304"/>
    <m/>
    <n v="10000"/>
    <m/>
    <n v="10000"/>
    <m/>
    <m/>
    <m/>
    <m/>
    <m/>
    <m/>
    <m/>
    <m/>
    <m/>
    <m/>
    <m/>
  </r>
  <r>
    <m/>
    <m/>
    <x v="1"/>
    <s v="20132"/>
    <x v="19"/>
    <s v="政治工作部"/>
    <s v="干部远程教育"/>
    <s v="专项指标"/>
    <n v="302"/>
    <n v="5000"/>
    <n v="0"/>
    <m/>
    <m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纪检委员会"/>
    <n v="4"/>
    <x v="0"/>
    <m/>
    <x v="0"/>
    <m/>
    <m/>
    <m/>
    <m/>
    <n v="545482"/>
    <n v="686482"/>
    <n v="305763"/>
    <n v="344200"/>
    <n v="36519"/>
    <n v="0"/>
    <n v="0"/>
    <n v="0"/>
    <n v="0"/>
    <m/>
    <m/>
    <m/>
    <n v="0"/>
    <n v="0"/>
    <n v="0"/>
  </r>
  <r>
    <m/>
    <m/>
    <x v="1"/>
    <s v="20111"/>
    <x v="22"/>
    <s v="纪检委员会"/>
    <s v="人员工资津贴"/>
    <s v="本级"/>
    <n v="301"/>
    <n v="140844"/>
    <n v="238452"/>
    <n v="238452"/>
    <m/>
    <m/>
    <m/>
    <m/>
    <m/>
    <m/>
    <m/>
    <m/>
    <m/>
    <m/>
    <m/>
    <m/>
  </r>
  <r>
    <m/>
    <m/>
    <x v="1"/>
    <s v="20111"/>
    <x v="22"/>
    <s v="纪检委员会"/>
    <s v="绩效奖金"/>
    <s v="本级"/>
    <n v="301"/>
    <n v="30000"/>
    <n v="46000"/>
    <n v="46000"/>
    <m/>
    <m/>
    <m/>
    <m/>
    <m/>
    <m/>
    <m/>
    <m/>
    <m/>
    <m/>
    <m/>
    <m/>
  </r>
  <r>
    <m/>
    <m/>
    <x v="1"/>
    <s v="20111"/>
    <x v="22"/>
    <s v="纪检委员会"/>
    <s v="第十三个月奖励金"/>
    <s v="本级"/>
    <n v="301"/>
    <n v="11737"/>
    <n v="19871"/>
    <n v="19871"/>
    <m/>
    <m/>
    <m/>
    <m/>
    <m/>
    <m/>
    <m/>
    <m/>
    <m/>
    <m/>
    <m/>
    <m/>
  </r>
  <r>
    <m/>
    <m/>
    <x v="1"/>
    <s v="20111"/>
    <x v="22"/>
    <s v="纪检委员会"/>
    <s v="伙食补助"/>
    <s v="本级"/>
    <n v="301"/>
    <n v="10800"/>
    <n v="1440"/>
    <n v="1440"/>
    <m/>
    <m/>
    <m/>
    <m/>
    <m/>
    <m/>
    <m/>
    <m/>
    <m/>
    <m/>
    <m/>
    <m/>
  </r>
  <r>
    <m/>
    <m/>
    <x v="1"/>
    <s v="20111"/>
    <x v="22"/>
    <s v="纪检委员会"/>
    <s v="公务交通补贴"/>
    <s v="本级"/>
    <n v="302"/>
    <n v="25200"/>
    <n v="34200"/>
    <m/>
    <n v="34200"/>
    <m/>
    <m/>
    <m/>
    <m/>
    <m/>
    <m/>
    <m/>
    <m/>
    <m/>
    <m/>
    <m/>
  </r>
  <r>
    <m/>
    <m/>
    <x v="1"/>
    <s v="20111"/>
    <x v="22"/>
    <s v="纪检委员会"/>
    <s v="住房公积金"/>
    <s v="本级"/>
    <n v="303"/>
    <n v="16901"/>
    <n v="36519"/>
    <m/>
    <m/>
    <n v="36519"/>
    <m/>
    <m/>
    <m/>
    <m/>
    <m/>
    <m/>
    <m/>
    <m/>
    <m/>
    <m/>
  </r>
  <r>
    <m/>
    <m/>
    <x v="1"/>
    <s v="20111"/>
    <x v="22"/>
    <s v="纪检委员会"/>
    <s v="人头经费"/>
    <s v="本级"/>
    <n v="302"/>
    <n v="100000"/>
    <n v="100000"/>
    <m/>
    <n v="100000"/>
    <m/>
    <m/>
    <m/>
    <m/>
    <m/>
    <m/>
    <m/>
    <m/>
    <m/>
    <m/>
    <m/>
  </r>
  <r>
    <m/>
    <m/>
    <x v="1"/>
    <s v="20111"/>
    <x v="22"/>
    <s v="纪检委员会"/>
    <s v="大办经费"/>
    <s v="本级"/>
    <n v="302"/>
    <n v="10000"/>
    <n v="10000"/>
    <m/>
    <n v="10000"/>
    <m/>
    <m/>
    <m/>
    <m/>
    <m/>
    <m/>
    <m/>
    <m/>
    <m/>
    <m/>
    <m/>
  </r>
  <r>
    <m/>
    <m/>
    <x v="1"/>
    <s v="20111"/>
    <x v="22"/>
    <s v="纪检委员会"/>
    <s v="专项办案经费"/>
    <s v="本级"/>
    <n v="302"/>
    <n v="200000"/>
    <n v="200000"/>
    <m/>
    <n v="20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商粮局"/>
    <n v="2"/>
    <x v="0"/>
    <s v=""/>
    <x v="0"/>
    <m/>
    <m/>
    <m/>
    <m/>
    <n v="971765"/>
    <n v="605134"/>
    <n v="161694"/>
    <n v="209400"/>
    <n v="18540"/>
    <n v="0"/>
    <n v="0"/>
    <n v="215500"/>
    <n v="0"/>
    <m/>
    <m/>
    <m/>
    <n v="0"/>
    <n v="0"/>
    <n v="0"/>
  </r>
  <r>
    <m/>
    <m/>
    <x v="1"/>
    <s v="20113"/>
    <x v="23"/>
    <s v="商粮局"/>
    <s v="人员工资津贴"/>
    <s v="本级"/>
    <n v="301"/>
    <n v="178284"/>
    <n v="120456"/>
    <n v="120456"/>
    <m/>
    <m/>
    <m/>
    <m/>
    <m/>
    <m/>
    <m/>
    <m/>
    <m/>
    <m/>
    <m/>
    <m/>
  </r>
  <r>
    <m/>
    <m/>
    <x v="1"/>
    <s v="20113"/>
    <x v="23"/>
    <s v="商粮局"/>
    <s v="绩效奖金"/>
    <s v="本级"/>
    <n v="301"/>
    <n v="40000"/>
    <n v="24000"/>
    <n v="24000"/>
    <m/>
    <m/>
    <m/>
    <m/>
    <m/>
    <m/>
    <m/>
    <m/>
    <m/>
    <m/>
    <m/>
    <m/>
  </r>
  <r>
    <m/>
    <m/>
    <x v="1"/>
    <s v="20113"/>
    <x v="23"/>
    <s v="商粮局"/>
    <s v="第十三个月奖励金"/>
    <s v="本级"/>
    <n v="301"/>
    <n v="14587"/>
    <n v="10038"/>
    <n v="10038"/>
    <m/>
    <m/>
    <m/>
    <m/>
    <m/>
    <m/>
    <m/>
    <m/>
    <m/>
    <m/>
    <m/>
    <m/>
  </r>
  <r>
    <m/>
    <m/>
    <x v="1"/>
    <s v="20113"/>
    <x v="23"/>
    <s v="商粮局"/>
    <s v="伙食补助"/>
    <s v="本级"/>
    <n v="301"/>
    <n v="14400"/>
    <n v="7200"/>
    <n v="7200"/>
    <m/>
    <m/>
    <m/>
    <m/>
    <m/>
    <m/>
    <m/>
    <m/>
    <m/>
    <m/>
    <m/>
    <m/>
  </r>
  <r>
    <m/>
    <m/>
    <x v="1"/>
    <s v="20113"/>
    <x v="23"/>
    <s v="商粮局"/>
    <s v="公务交通补贴"/>
    <s v="本级"/>
    <n v="302"/>
    <n v="33600"/>
    <n v="17400"/>
    <m/>
    <n v="17400"/>
    <m/>
    <m/>
    <m/>
    <m/>
    <m/>
    <m/>
    <m/>
    <m/>
    <m/>
    <m/>
    <m/>
  </r>
  <r>
    <m/>
    <m/>
    <x v="1"/>
    <s v="20113"/>
    <x v="23"/>
    <s v="商粮局"/>
    <s v="住房公积金"/>
    <s v="本级"/>
    <n v="303"/>
    <n v="21394"/>
    <n v="18540"/>
    <m/>
    <m/>
    <n v="18540"/>
    <m/>
    <m/>
    <m/>
    <m/>
    <m/>
    <m/>
    <m/>
    <m/>
    <m/>
    <m/>
  </r>
  <r>
    <m/>
    <m/>
    <x v="1"/>
    <s v="20113"/>
    <x v="23"/>
    <s v="商粮局"/>
    <s v="基本办公经费"/>
    <s v="本级"/>
    <n v="302"/>
    <n v="20000"/>
    <n v="20000"/>
    <m/>
    <n v="20000"/>
    <m/>
    <m/>
    <m/>
    <m/>
    <m/>
    <m/>
    <m/>
    <m/>
    <m/>
    <m/>
    <m/>
  </r>
  <r>
    <m/>
    <m/>
    <x v="1"/>
    <s v="20113"/>
    <x v="23"/>
    <s v="商粮局"/>
    <s v="人头经费"/>
    <s v="本级"/>
    <n v="302"/>
    <n v="3000"/>
    <n v="2000"/>
    <m/>
    <n v="2000"/>
    <m/>
    <m/>
    <m/>
    <m/>
    <m/>
    <m/>
    <m/>
    <m/>
    <m/>
    <m/>
    <m/>
  </r>
  <r>
    <m/>
    <m/>
    <x v="1"/>
    <s v="20113"/>
    <x v="23"/>
    <s v="商粮局"/>
    <s v="招商工作专项经费"/>
    <s v="本级"/>
    <n v="302"/>
    <n v="50000"/>
    <n v="50000"/>
    <m/>
    <n v="50000"/>
    <m/>
    <m/>
    <m/>
    <m/>
    <m/>
    <m/>
    <m/>
    <m/>
    <m/>
    <m/>
    <m/>
  </r>
  <r>
    <m/>
    <m/>
    <x v="9"/>
    <s v="22201"/>
    <x v="24"/>
    <s v="商粮局"/>
    <s v="粮食工作经费"/>
    <s v="本级"/>
    <n v="302"/>
    <n v="10000"/>
    <n v="10000"/>
    <m/>
    <n v="10000"/>
    <m/>
    <m/>
    <m/>
    <m/>
    <m/>
    <m/>
    <m/>
    <m/>
    <m/>
    <m/>
    <m/>
  </r>
  <r>
    <m/>
    <m/>
    <x v="1"/>
    <s v="20113"/>
    <x v="23"/>
    <s v="商粮局"/>
    <s v="单位运转工作经费"/>
    <s v="本级"/>
    <n v="302"/>
    <n v="120000"/>
    <n v="80000"/>
    <m/>
    <n v="80000"/>
    <m/>
    <m/>
    <m/>
    <m/>
    <m/>
    <m/>
    <m/>
    <m/>
    <m/>
    <m/>
    <m/>
  </r>
  <r>
    <m/>
    <m/>
    <x v="1"/>
    <s v="20113"/>
    <x v="23"/>
    <s v="商粮局"/>
    <s v="项目前期经费"/>
    <s v="本级"/>
    <n v="302"/>
    <n v="20000"/>
    <n v="30000"/>
    <m/>
    <n v="30000"/>
    <m/>
    <m/>
    <m/>
    <m/>
    <m/>
    <m/>
    <m/>
    <m/>
    <m/>
    <m/>
    <m/>
  </r>
  <r>
    <m/>
    <m/>
    <x v="9"/>
    <s v="22201"/>
    <x v="25"/>
    <s v="商粮局"/>
    <s v="粮食风险基金"/>
    <s v="专项指标"/>
    <n v="302"/>
    <n v="215500"/>
    <n v="215500"/>
    <m/>
    <m/>
    <m/>
    <m/>
    <m/>
    <n v="215500"/>
    <m/>
    <m/>
    <m/>
    <m/>
    <m/>
    <m/>
    <m/>
  </r>
  <r>
    <m/>
    <m/>
    <x v="0"/>
    <s v=""/>
    <x v="0"/>
    <m/>
    <m/>
    <m/>
    <m/>
    <m/>
    <m/>
    <m/>
    <m/>
    <m/>
    <m/>
    <m/>
    <m/>
    <m/>
    <m/>
    <m/>
    <m/>
    <m/>
    <m/>
    <m/>
  </r>
  <r>
    <s v="工商局"/>
    <m/>
    <x v="0"/>
    <s v=""/>
    <x v="0"/>
    <m/>
    <m/>
    <m/>
    <m/>
    <n v="30000"/>
    <n v="30000"/>
    <n v="0"/>
    <n v="30000"/>
    <n v="0"/>
    <n v="0"/>
    <n v="0"/>
    <n v="0"/>
    <n v="0"/>
    <m/>
    <m/>
    <m/>
    <n v="0"/>
    <n v="0"/>
    <n v="0"/>
  </r>
  <r>
    <m/>
    <m/>
    <x v="1"/>
    <s v="20115"/>
    <x v="26"/>
    <s v="工商局"/>
    <s v="工商行政管理事务"/>
    <s v="本级"/>
    <n v="302"/>
    <n v="30000"/>
    <n v="30000"/>
    <m/>
    <n v="3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质监局"/>
    <n v="2"/>
    <x v="0"/>
    <s v=""/>
    <x v="0"/>
    <m/>
    <m/>
    <m/>
    <m/>
    <n v="66396"/>
    <n v="66396"/>
    <n v="66396"/>
    <n v="0"/>
    <n v="0"/>
    <n v="0"/>
    <n v="0"/>
    <n v="0"/>
    <n v="0"/>
    <m/>
    <m/>
    <m/>
    <m/>
    <n v="0"/>
    <n v="0"/>
  </r>
  <r>
    <m/>
    <m/>
    <x v="1"/>
    <s v="20117"/>
    <x v="27"/>
    <s v="质监局"/>
    <s v="人员工资"/>
    <s v="本级"/>
    <m/>
    <n v="66396"/>
    <n v="66396"/>
    <n v="66396"/>
    <m/>
    <m/>
    <m/>
    <m/>
    <m/>
    <m/>
    <m/>
    <m/>
    <m/>
    <m/>
    <m/>
    <m/>
  </r>
  <r>
    <m/>
    <m/>
    <x v="8"/>
    <s v=""/>
    <x v="0"/>
    <m/>
    <m/>
    <m/>
    <m/>
    <m/>
    <m/>
    <m/>
    <m/>
    <m/>
    <m/>
    <m/>
    <m/>
    <m/>
    <m/>
    <m/>
    <m/>
    <m/>
    <m/>
    <m/>
  </r>
  <r>
    <s v="团委"/>
    <m/>
    <x v="0"/>
    <s v=""/>
    <x v="0"/>
    <m/>
    <m/>
    <m/>
    <m/>
    <n v="60000"/>
    <n v="60000"/>
    <n v="0"/>
    <n v="60000"/>
    <n v="0"/>
    <n v="0"/>
    <n v="0"/>
    <n v="0"/>
    <n v="0"/>
    <m/>
    <m/>
    <m/>
    <n v="0"/>
    <n v="0"/>
    <n v="0"/>
  </r>
  <r>
    <m/>
    <m/>
    <x v="1"/>
    <s v="20129"/>
    <x v="28"/>
    <s v="团委"/>
    <s v="基本办公经费"/>
    <s v="本级"/>
    <n v="302"/>
    <n v="10000"/>
    <n v="10000"/>
    <m/>
    <n v="10000"/>
    <m/>
    <m/>
    <m/>
    <m/>
    <m/>
    <m/>
    <m/>
    <m/>
    <m/>
    <m/>
    <m/>
  </r>
  <r>
    <m/>
    <m/>
    <x v="1"/>
    <s v="20129"/>
    <x v="28"/>
    <s v="团委"/>
    <s v="群团青少年发展专项经费"/>
    <s v="本级"/>
    <n v="302"/>
    <n v="50000"/>
    <n v="50000"/>
    <m/>
    <n v="5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妇联"/>
    <m/>
    <x v="0"/>
    <s v=""/>
    <x v="0"/>
    <m/>
    <m/>
    <m/>
    <m/>
    <n v="60000"/>
    <n v="60000"/>
    <n v="0"/>
    <n v="60000"/>
    <n v="0"/>
    <n v="0"/>
    <n v="0"/>
    <n v="0"/>
    <n v="0"/>
    <m/>
    <m/>
    <m/>
    <n v="0"/>
    <n v="0"/>
    <n v="0"/>
  </r>
  <r>
    <m/>
    <m/>
    <x v="1"/>
    <s v="20129"/>
    <x v="28"/>
    <s v="妇联"/>
    <s v="基本办公经费"/>
    <s v="本级"/>
    <n v="302"/>
    <n v="10000"/>
    <n v="10000"/>
    <m/>
    <n v="10000"/>
    <m/>
    <m/>
    <m/>
    <m/>
    <m/>
    <m/>
    <m/>
    <m/>
    <m/>
    <m/>
    <m/>
  </r>
  <r>
    <m/>
    <m/>
    <x v="1"/>
    <s v="20129"/>
    <x v="28"/>
    <s v="妇联"/>
    <s v="群团妇女事业发展专项经费"/>
    <s v="本级"/>
    <n v="302"/>
    <n v="50000"/>
    <n v="50000"/>
    <m/>
    <n v="50000"/>
    <m/>
    <m/>
    <m/>
    <m/>
    <m/>
    <m/>
    <m/>
    <m/>
    <m/>
    <m/>
    <m/>
  </r>
  <r>
    <m/>
    <m/>
    <x v="0"/>
    <s v=""/>
    <x v="0"/>
    <m/>
    <m/>
    <m/>
    <m/>
    <m/>
    <m/>
    <m/>
    <m/>
    <m/>
    <m/>
    <m/>
    <m/>
    <m/>
    <m/>
    <m/>
    <m/>
    <m/>
    <m/>
    <m/>
  </r>
  <r>
    <s v="工会"/>
    <m/>
    <x v="0"/>
    <s v=""/>
    <x v="0"/>
    <m/>
    <m/>
    <m/>
    <m/>
    <n v="60000"/>
    <n v="60000"/>
    <n v="0"/>
    <n v="60000"/>
    <n v="0"/>
    <n v="0"/>
    <n v="0"/>
    <n v="0"/>
    <n v="0"/>
    <m/>
    <m/>
    <m/>
    <n v="0"/>
    <n v="0"/>
    <n v="0"/>
  </r>
  <r>
    <m/>
    <m/>
    <x v="1"/>
    <s v="20129"/>
    <x v="28"/>
    <s v="工会"/>
    <s v="对工会会员困难补助备用金"/>
    <s v="本级"/>
    <n v="303"/>
    <n v="40000"/>
    <n v="40000"/>
    <m/>
    <n v="40000"/>
    <m/>
    <m/>
    <m/>
    <m/>
    <m/>
    <m/>
    <m/>
    <m/>
    <m/>
    <m/>
    <m/>
  </r>
  <r>
    <m/>
    <m/>
    <x v="1"/>
    <s v="20129"/>
    <x v="28"/>
    <s v="工会"/>
    <s v="单位基本办公经费"/>
    <s v="本级"/>
    <n v="304"/>
    <n v="20000"/>
    <n v="20000"/>
    <m/>
    <n v="20000"/>
    <m/>
    <m/>
    <m/>
    <m/>
    <m/>
    <m/>
    <m/>
    <m/>
    <m/>
    <m/>
    <m/>
  </r>
  <r>
    <m/>
    <m/>
    <x v="2"/>
    <s v="22999"/>
    <x v="2"/>
    <s v="工会"/>
    <s v="活动经费"/>
    <s v="本级"/>
    <n v="302"/>
    <n v="200000"/>
    <n v="200000"/>
    <m/>
    <n v="200000"/>
    <m/>
    <m/>
    <m/>
    <m/>
    <m/>
    <m/>
    <m/>
    <m/>
    <m/>
    <m/>
    <m/>
  </r>
  <r>
    <m/>
    <m/>
    <x v="1"/>
    <s v="20129"/>
    <x v="28"/>
    <s v="工会"/>
    <s v="单位工会经费"/>
    <s v="本级"/>
    <n v="304"/>
    <n v="320000"/>
    <n v="460000"/>
    <m/>
    <n v="46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政法委"/>
    <n v="3"/>
    <x v="0"/>
    <s v=""/>
    <x v="0"/>
    <m/>
    <m/>
    <m/>
    <m/>
    <n v="1574560"/>
    <n v="527288"/>
    <n v="297664"/>
    <n v="195200"/>
    <n v="34424"/>
    <n v="0"/>
    <n v="0"/>
    <n v="0"/>
    <n v="0"/>
    <m/>
    <m/>
    <m/>
    <n v="0"/>
    <n v="0"/>
    <n v="0"/>
  </r>
  <r>
    <m/>
    <m/>
    <x v="10"/>
    <s v="20402"/>
    <x v="29"/>
    <s v="政法委"/>
    <s v="人员工资津贴"/>
    <s v="本级"/>
    <n v="301"/>
    <n v="365352"/>
    <n v="234336"/>
    <n v="234336"/>
    <m/>
    <m/>
    <m/>
    <m/>
    <m/>
    <m/>
    <m/>
    <m/>
    <m/>
    <m/>
    <m/>
    <m/>
  </r>
  <r>
    <m/>
    <m/>
    <x v="10"/>
    <s v="20402"/>
    <x v="29"/>
    <s v="政法委"/>
    <s v="绩效奖金"/>
    <s v="本级"/>
    <n v="301"/>
    <n v="70000"/>
    <n v="33000"/>
    <n v="33000"/>
    <m/>
    <m/>
    <m/>
    <m/>
    <m/>
    <m/>
    <m/>
    <m/>
    <m/>
    <m/>
    <m/>
    <m/>
  </r>
  <r>
    <m/>
    <m/>
    <x v="10"/>
    <s v="20402"/>
    <x v="29"/>
    <s v="政法委"/>
    <s v="第十三个月奖励金"/>
    <s v="本级"/>
    <n v="301"/>
    <n v="30446"/>
    <n v="19528"/>
    <n v="19528"/>
    <m/>
    <m/>
    <m/>
    <m/>
    <m/>
    <m/>
    <m/>
    <m/>
    <m/>
    <m/>
    <m/>
    <m/>
  </r>
  <r>
    <m/>
    <m/>
    <x v="10"/>
    <s v="20402"/>
    <x v="29"/>
    <s v="政法委"/>
    <s v="伙食补助"/>
    <s v="本级"/>
    <n v="301"/>
    <n v="39600"/>
    <n v="10800"/>
    <n v="10800"/>
    <m/>
    <m/>
    <m/>
    <m/>
    <m/>
    <m/>
    <m/>
    <m/>
    <m/>
    <m/>
    <m/>
    <m/>
  </r>
  <r>
    <m/>
    <m/>
    <x v="10"/>
    <s v="20402"/>
    <x v="29"/>
    <s v="政法委"/>
    <s v="公务交通补贴"/>
    <s v="本级"/>
    <n v="302"/>
    <n v="58800"/>
    <n v="25200"/>
    <m/>
    <n v="25200"/>
    <m/>
    <m/>
    <m/>
    <m/>
    <m/>
    <m/>
    <m/>
    <m/>
    <m/>
    <m/>
    <m/>
  </r>
  <r>
    <m/>
    <m/>
    <x v="10"/>
    <s v="20402"/>
    <x v="29"/>
    <s v="政法委"/>
    <s v="住房公积金"/>
    <s v="本级"/>
    <n v="303"/>
    <n v="43842"/>
    <n v="34424"/>
    <m/>
    <m/>
    <n v="34424"/>
    <m/>
    <m/>
    <m/>
    <m/>
    <m/>
    <m/>
    <m/>
    <m/>
    <m/>
    <m/>
  </r>
  <r>
    <m/>
    <m/>
    <x v="10"/>
    <s v="20402"/>
    <x v="29"/>
    <s v="政法委"/>
    <s v="人头经费"/>
    <s v="本级"/>
    <n v="303"/>
    <n v="200000"/>
    <n v="75000"/>
    <m/>
    <n v="75000"/>
    <m/>
    <m/>
    <m/>
    <m/>
    <m/>
    <m/>
    <m/>
    <m/>
    <m/>
    <m/>
    <m/>
  </r>
  <r>
    <m/>
    <m/>
    <x v="10"/>
    <s v="20402"/>
    <x v="29"/>
    <s v="政法委"/>
    <s v="禁毒、国安经费"/>
    <s v="本级"/>
    <n v="303"/>
    <n v="20000"/>
    <n v="20000"/>
    <m/>
    <n v="20000"/>
    <m/>
    <m/>
    <m/>
    <m/>
    <m/>
    <m/>
    <m/>
    <m/>
    <m/>
    <m/>
    <m/>
  </r>
  <r>
    <m/>
    <m/>
    <x v="10"/>
    <s v="20402"/>
    <x v="29"/>
    <s v="政法委"/>
    <s v="民调经费"/>
    <s v="本级"/>
    <n v="302"/>
    <n v="60000"/>
    <n v="60000"/>
    <m/>
    <n v="60000"/>
    <m/>
    <m/>
    <m/>
    <m/>
    <m/>
    <m/>
    <m/>
    <m/>
    <m/>
    <m/>
    <m/>
  </r>
  <r>
    <m/>
    <m/>
    <x v="10"/>
    <s v="20402"/>
    <x v="29"/>
    <s v="政法委"/>
    <s v="610办工作经费"/>
    <s v="本级"/>
    <n v="302"/>
    <n v="5000"/>
    <n v="5000"/>
    <m/>
    <n v="5000"/>
    <m/>
    <m/>
    <m/>
    <m/>
    <m/>
    <m/>
    <m/>
    <m/>
    <m/>
    <m/>
    <m/>
  </r>
  <r>
    <m/>
    <m/>
    <x v="10"/>
    <s v="20402"/>
    <x v="29"/>
    <s v="政法委"/>
    <s v="国安经费"/>
    <s v="本级"/>
    <n v="303"/>
    <m/>
    <n v="10000"/>
    <m/>
    <n v="1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m/>
    <m/>
    <x v="0"/>
    <s v=""/>
    <x v="0"/>
    <m/>
    <m/>
    <m/>
    <m/>
    <m/>
    <m/>
    <m/>
    <m/>
    <m/>
    <m/>
    <m/>
    <m/>
    <m/>
    <m/>
    <m/>
    <m/>
    <m/>
    <m/>
    <m/>
  </r>
  <r>
    <s v="派出所"/>
    <n v="4"/>
    <x v="0"/>
    <m/>
    <x v="0"/>
    <m/>
    <m/>
    <m/>
    <m/>
    <n v="557200"/>
    <n v="1184393"/>
    <n v="356815"/>
    <n v="152578"/>
    <n v="0"/>
    <n v="0"/>
    <n v="0"/>
    <n v="675000"/>
    <n v="0"/>
    <m/>
    <m/>
    <m/>
    <n v="0"/>
    <n v="0"/>
    <n v="0"/>
  </r>
  <r>
    <m/>
    <m/>
    <x v="10"/>
    <s v="20402"/>
    <x v="29"/>
    <s v="派出所"/>
    <s v="人员工资津贴"/>
    <s v="本级"/>
    <n v="301"/>
    <m/>
    <n v="275460"/>
    <n v="275460"/>
    <m/>
    <m/>
    <m/>
    <m/>
    <m/>
    <m/>
    <m/>
    <m/>
    <m/>
    <m/>
    <m/>
    <m/>
  </r>
  <r>
    <m/>
    <m/>
    <x v="10"/>
    <s v="20402"/>
    <x v="30"/>
    <s v="派出所"/>
    <s v="绩效奖金"/>
    <s v="本级"/>
    <n v="301"/>
    <m/>
    <n v="44000"/>
    <n v="44000"/>
    <m/>
    <m/>
    <m/>
    <m/>
    <m/>
    <m/>
    <m/>
    <m/>
    <m/>
    <m/>
    <m/>
    <m/>
  </r>
  <r>
    <m/>
    <m/>
    <x v="10"/>
    <s v="20402"/>
    <x v="31"/>
    <s v="派出所"/>
    <s v="第十三个月奖励金"/>
    <s v="本级"/>
    <n v="301"/>
    <m/>
    <n v="22955"/>
    <n v="22955"/>
    <m/>
    <m/>
    <m/>
    <m/>
    <m/>
    <m/>
    <m/>
    <m/>
    <m/>
    <m/>
    <m/>
    <m/>
  </r>
  <r>
    <m/>
    <m/>
    <x v="10"/>
    <s v="20402"/>
    <x v="32"/>
    <s v="派出所"/>
    <s v="伙食补助"/>
    <s v="本级"/>
    <n v="301"/>
    <m/>
    <n v="14400"/>
    <n v="14400"/>
    <m/>
    <m/>
    <m/>
    <m/>
    <m/>
    <m/>
    <m/>
    <m/>
    <m/>
    <m/>
    <m/>
    <m/>
  </r>
  <r>
    <m/>
    <m/>
    <x v="10"/>
    <s v="20402"/>
    <x v="33"/>
    <s v="派出所"/>
    <s v="公务交通补贴"/>
    <s v="本级"/>
    <n v="302"/>
    <m/>
    <n v="16200"/>
    <m/>
    <n v="16200"/>
    <m/>
    <m/>
    <m/>
    <m/>
    <m/>
    <m/>
    <m/>
    <m/>
    <m/>
    <m/>
    <m/>
  </r>
  <r>
    <m/>
    <m/>
    <x v="10"/>
    <s v="20402"/>
    <x v="34"/>
    <s v="派出所"/>
    <s v="住房公积金"/>
    <s v="本级"/>
    <n v="303"/>
    <m/>
    <n v="16378"/>
    <m/>
    <n v="16378"/>
    <m/>
    <m/>
    <m/>
    <m/>
    <m/>
    <m/>
    <m/>
    <m/>
    <m/>
    <m/>
    <m/>
  </r>
  <r>
    <m/>
    <m/>
    <x v="10"/>
    <s v="20402"/>
    <x v="35"/>
    <s v="派出所"/>
    <s v="人头经费"/>
    <s v="本级"/>
    <n v="302"/>
    <m/>
    <n v="100000"/>
    <m/>
    <n v="100000"/>
    <m/>
    <m/>
    <m/>
    <m/>
    <m/>
    <m/>
    <m/>
    <m/>
    <m/>
    <m/>
    <m/>
  </r>
  <r>
    <m/>
    <m/>
    <x v="10"/>
    <s v="20402"/>
    <x v="29"/>
    <s v="政法委"/>
    <s v="消防经费"/>
    <s v="本级"/>
    <n v="302"/>
    <n v="20000"/>
    <n v="20000"/>
    <m/>
    <n v="20000"/>
    <m/>
    <m/>
    <m/>
    <m/>
    <m/>
    <m/>
    <m/>
    <m/>
    <m/>
    <m/>
    <m/>
  </r>
  <r>
    <m/>
    <m/>
    <x v="10"/>
    <s v="20402"/>
    <x v="36"/>
    <s v="派出所"/>
    <s v="公安专项经费"/>
    <s v="专项指标"/>
    <n v="302"/>
    <n v="537200"/>
    <n v="675000"/>
    <m/>
    <m/>
    <m/>
    <m/>
    <m/>
    <n v="675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法庭"/>
    <n v="2"/>
    <x v="0"/>
    <m/>
    <x v="0"/>
    <m/>
    <m/>
    <m/>
    <m/>
    <n v="450466"/>
    <n v="486258"/>
    <n v="143680"/>
    <n v="111200"/>
    <n v="16378"/>
    <n v="215000"/>
    <n v="0"/>
    <n v="0"/>
    <n v="0"/>
    <m/>
    <m/>
    <m/>
    <n v="0"/>
    <n v="0"/>
    <n v="0"/>
  </r>
  <r>
    <m/>
    <m/>
    <x v="10"/>
    <s v="20405"/>
    <x v="37"/>
    <s v="法庭"/>
    <s v="人员工资津贴"/>
    <s v="本级"/>
    <n v="301"/>
    <n v="180720"/>
    <n v="107520"/>
    <n v="107520"/>
    <m/>
    <m/>
    <m/>
    <m/>
    <m/>
    <m/>
    <m/>
    <m/>
    <m/>
    <m/>
    <m/>
    <m/>
  </r>
  <r>
    <m/>
    <m/>
    <x v="10"/>
    <s v="20405"/>
    <x v="37"/>
    <s v="法庭"/>
    <s v="绩效奖金"/>
    <s v="本级"/>
    <n v="301"/>
    <n v="40000"/>
    <n v="20000"/>
    <n v="20000"/>
    <m/>
    <m/>
    <m/>
    <m/>
    <m/>
    <m/>
    <m/>
    <m/>
    <m/>
    <m/>
    <m/>
    <m/>
  </r>
  <r>
    <m/>
    <m/>
    <x v="10"/>
    <s v="20405"/>
    <x v="37"/>
    <s v="法庭"/>
    <s v="第十三个月奖励金"/>
    <s v="本级"/>
    <n v="301"/>
    <n v="15060"/>
    <n v="8960"/>
    <n v="8960"/>
    <m/>
    <m/>
    <m/>
    <m/>
    <m/>
    <m/>
    <m/>
    <m/>
    <m/>
    <m/>
    <m/>
    <m/>
  </r>
  <r>
    <m/>
    <m/>
    <x v="10"/>
    <s v="20405"/>
    <x v="37"/>
    <s v="法庭"/>
    <s v="伙食补助"/>
    <s v="本级"/>
    <n v="301"/>
    <n v="14400"/>
    <n v="7200"/>
    <n v="7200"/>
    <m/>
    <m/>
    <m/>
    <m/>
    <m/>
    <m/>
    <m/>
    <m/>
    <m/>
    <m/>
    <m/>
    <m/>
  </r>
  <r>
    <m/>
    <m/>
    <x v="10"/>
    <s v="20405"/>
    <x v="37"/>
    <s v="法庭"/>
    <s v="公务交通补贴"/>
    <s v="本级"/>
    <n v="302"/>
    <n v="33600"/>
    <n v="16200"/>
    <m/>
    <n v="16200"/>
    <m/>
    <m/>
    <m/>
    <m/>
    <m/>
    <m/>
    <m/>
    <m/>
    <m/>
    <m/>
    <m/>
  </r>
  <r>
    <m/>
    <m/>
    <x v="10"/>
    <s v="20405"/>
    <x v="37"/>
    <s v="法庭"/>
    <s v="住房公积金"/>
    <s v="本级"/>
    <n v="303"/>
    <n v="21686"/>
    <n v="16378"/>
    <m/>
    <m/>
    <n v="16378"/>
    <m/>
    <m/>
    <m/>
    <m/>
    <m/>
    <m/>
    <m/>
    <m/>
    <m/>
    <m/>
  </r>
  <r>
    <m/>
    <m/>
    <x v="10"/>
    <s v="20405"/>
    <x v="37"/>
    <s v="法庭"/>
    <s v="人头经费"/>
    <s v="本级"/>
    <n v="302"/>
    <n v="100000"/>
    <n v="50000"/>
    <m/>
    <n v="50000"/>
    <m/>
    <m/>
    <m/>
    <m/>
    <m/>
    <m/>
    <m/>
    <m/>
    <m/>
    <m/>
    <m/>
  </r>
  <r>
    <m/>
    <m/>
    <x v="10"/>
    <s v="20405"/>
    <x v="37"/>
    <s v="法庭"/>
    <s v="单位运转工作经费"/>
    <s v="本级"/>
    <n v="302"/>
    <n v="30000"/>
    <n v="30000"/>
    <m/>
    <n v="30000"/>
    <m/>
    <m/>
    <m/>
    <m/>
    <m/>
    <m/>
    <m/>
    <m/>
    <m/>
    <m/>
    <m/>
  </r>
  <r>
    <m/>
    <m/>
    <x v="10"/>
    <s v="20405"/>
    <x v="37"/>
    <s v="法庭"/>
    <s v="执行款返回"/>
    <s v="本级"/>
    <n v="302"/>
    <m/>
    <n v="215000"/>
    <m/>
    <m/>
    <m/>
    <n v="215000"/>
    <m/>
    <m/>
    <m/>
    <m/>
    <m/>
    <m/>
    <m/>
    <m/>
    <m/>
  </r>
  <r>
    <m/>
    <m/>
    <x v="10"/>
    <s v="20405"/>
    <x v="37"/>
    <s v="法庭"/>
    <s v="专项工作经费"/>
    <s v="本级"/>
    <n v="302"/>
    <n v="15000"/>
    <n v="15000"/>
    <m/>
    <n v="15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司法局"/>
    <n v="3"/>
    <x v="0"/>
    <s v=""/>
    <x v="0"/>
    <m/>
    <m/>
    <m/>
    <m/>
    <n v="597688"/>
    <n v="830766"/>
    <n v="206514"/>
    <n v="199600"/>
    <n v="24652"/>
    <n v="0"/>
    <n v="0"/>
    <n v="400000"/>
    <n v="0"/>
    <m/>
    <m/>
    <m/>
    <n v="0"/>
    <n v="0"/>
    <n v="0"/>
  </r>
  <r>
    <m/>
    <m/>
    <x v="10"/>
    <s v="20406"/>
    <x v="38"/>
    <s v="司法局"/>
    <s v="人员工资津贴"/>
    <s v="本级"/>
    <n v="301"/>
    <n v="99048"/>
    <n v="161016"/>
    <n v="161016"/>
    <m/>
    <m/>
    <m/>
    <m/>
    <m/>
    <m/>
    <m/>
    <m/>
    <m/>
    <m/>
    <m/>
    <m/>
  </r>
  <r>
    <m/>
    <m/>
    <x v="10"/>
    <s v="20406"/>
    <x v="38"/>
    <s v="司法局"/>
    <s v="绩效奖金"/>
    <s v="本级"/>
    <n v="301"/>
    <n v="20000"/>
    <n v="31000"/>
    <n v="31000"/>
    <m/>
    <m/>
    <m/>
    <m/>
    <m/>
    <m/>
    <m/>
    <m/>
    <m/>
    <m/>
    <m/>
    <m/>
  </r>
  <r>
    <m/>
    <m/>
    <x v="10"/>
    <s v="20406"/>
    <x v="38"/>
    <s v="司法局"/>
    <s v="第十三个月奖励金"/>
    <s v="本级"/>
    <n v="301"/>
    <n v="8254"/>
    <n v="13418"/>
    <n v="13418"/>
    <m/>
    <m/>
    <m/>
    <m/>
    <m/>
    <m/>
    <m/>
    <m/>
    <m/>
    <m/>
    <m/>
    <m/>
  </r>
  <r>
    <m/>
    <m/>
    <x v="10"/>
    <s v="20406"/>
    <x v="38"/>
    <s v="司法局"/>
    <s v="伙食补助"/>
    <s v="本级"/>
    <n v="301"/>
    <n v="7200"/>
    <n v="1080"/>
    <n v="1080"/>
    <m/>
    <m/>
    <m/>
    <m/>
    <m/>
    <m/>
    <m/>
    <m/>
    <m/>
    <m/>
    <m/>
    <m/>
  </r>
  <r>
    <m/>
    <m/>
    <x v="10"/>
    <s v="20406"/>
    <x v="38"/>
    <s v="司法局"/>
    <s v="公务交通补贴"/>
    <s v="本级"/>
    <n v="302"/>
    <n v="16800"/>
    <n v="24600"/>
    <m/>
    <n v="24600"/>
    <m/>
    <m/>
    <m/>
    <m/>
    <m/>
    <m/>
    <m/>
    <m/>
    <m/>
    <m/>
    <m/>
  </r>
  <r>
    <m/>
    <m/>
    <x v="10"/>
    <s v="20406"/>
    <x v="38"/>
    <s v="司法局"/>
    <s v="住房公积金"/>
    <s v="本级"/>
    <n v="303"/>
    <n v="11886"/>
    <n v="24652"/>
    <m/>
    <m/>
    <n v="24652"/>
    <m/>
    <m/>
    <m/>
    <m/>
    <m/>
    <m/>
    <m/>
    <m/>
    <m/>
    <m/>
  </r>
  <r>
    <m/>
    <m/>
    <x v="10"/>
    <s v="20406"/>
    <x v="38"/>
    <s v="司法局"/>
    <s v="人头经费"/>
    <s v="本级"/>
    <n v="302"/>
    <n v="50000"/>
    <n v="75000"/>
    <m/>
    <n v="75000"/>
    <m/>
    <m/>
    <m/>
    <m/>
    <m/>
    <m/>
    <m/>
    <m/>
    <m/>
    <m/>
    <m/>
  </r>
  <r>
    <m/>
    <m/>
    <x v="10"/>
    <s v="20406"/>
    <x v="38"/>
    <s v="司法局"/>
    <s v="普法经费"/>
    <s v="本级"/>
    <n v="302"/>
    <m/>
    <n v="15000"/>
    <m/>
    <n v="15000"/>
    <m/>
    <m/>
    <m/>
    <m/>
    <m/>
    <m/>
    <m/>
    <m/>
    <m/>
    <m/>
    <m/>
  </r>
  <r>
    <m/>
    <m/>
    <x v="10"/>
    <s v="20406"/>
    <x v="38"/>
    <s v="司法局"/>
    <s v="司法装备及办案专项工作经费"/>
    <s v="专项指标"/>
    <n v="302"/>
    <n v="320000"/>
    <n v="400000"/>
    <m/>
    <m/>
    <m/>
    <m/>
    <m/>
    <n v="400000"/>
    <m/>
    <m/>
    <m/>
    <m/>
    <m/>
    <m/>
    <m/>
  </r>
  <r>
    <m/>
    <m/>
    <x v="10"/>
    <s v="20406"/>
    <x v="38"/>
    <s v="司法局"/>
    <s v="司法娇正工作经费"/>
    <s v="本级"/>
    <n v="302"/>
    <n v="4500"/>
    <n v="25000"/>
    <m/>
    <n v="25000"/>
    <m/>
    <m/>
    <m/>
    <m/>
    <m/>
    <m/>
    <m/>
    <m/>
    <m/>
    <m/>
    <m/>
  </r>
  <r>
    <m/>
    <m/>
    <x v="10"/>
    <s v="20406"/>
    <x v="38"/>
    <s v="司法局"/>
    <s v="司法调解以奖代补经费"/>
    <s v="本级"/>
    <n v="302"/>
    <n v="60000"/>
    <n v="60000"/>
    <m/>
    <n v="6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教育局"/>
    <n v="4"/>
    <x v="0"/>
    <s v=""/>
    <x v="0"/>
    <m/>
    <m/>
    <m/>
    <m/>
    <n v="4091897"/>
    <n v="3813111"/>
    <n v="336352"/>
    <n v="498800"/>
    <n v="38059"/>
    <n v="0"/>
    <n v="0"/>
    <n v="2939900"/>
    <n v="0"/>
    <m/>
    <m/>
    <m/>
    <n v="0"/>
    <n v="0"/>
    <n v="0"/>
  </r>
  <r>
    <m/>
    <m/>
    <x v="11"/>
    <s v="20502"/>
    <x v="39"/>
    <s v="教育局"/>
    <s v="人员工资津贴"/>
    <s v="本级"/>
    <n v="300"/>
    <n v="267288"/>
    <n v="248448"/>
    <n v="248448"/>
    <m/>
    <m/>
    <m/>
    <m/>
    <m/>
    <m/>
    <m/>
    <m/>
    <m/>
    <m/>
    <m/>
    <m/>
  </r>
  <r>
    <m/>
    <m/>
    <x v="11"/>
    <s v="20502"/>
    <x v="39"/>
    <s v="教育局"/>
    <s v="绩效奖金"/>
    <s v="本级"/>
    <n v="301"/>
    <n v="60000"/>
    <n v="48000"/>
    <n v="48000"/>
    <m/>
    <m/>
    <m/>
    <m/>
    <m/>
    <m/>
    <m/>
    <m/>
    <m/>
    <m/>
    <m/>
    <m/>
  </r>
  <r>
    <m/>
    <m/>
    <x v="11"/>
    <s v="20502"/>
    <x v="39"/>
    <s v="教育局"/>
    <s v="第十三个月奖励金"/>
    <s v="本级"/>
    <n v="301"/>
    <n v="22274"/>
    <n v="20704"/>
    <n v="20704"/>
    <m/>
    <m/>
    <m/>
    <m/>
    <m/>
    <m/>
    <m/>
    <m/>
    <m/>
    <m/>
    <m/>
    <m/>
  </r>
  <r>
    <m/>
    <m/>
    <x v="11"/>
    <s v="20502"/>
    <x v="39"/>
    <s v="教育局"/>
    <s v="伙食补助"/>
    <s v="本级"/>
    <n v="301"/>
    <n v="25200"/>
    <n v="14400"/>
    <n v="14400"/>
    <m/>
    <m/>
    <m/>
    <m/>
    <m/>
    <m/>
    <m/>
    <m/>
    <m/>
    <m/>
    <m/>
    <m/>
  </r>
  <r>
    <m/>
    <m/>
    <x v="11"/>
    <s v="20502"/>
    <x v="39"/>
    <s v="教育局"/>
    <s v="公务交通补贴"/>
    <s v="本级"/>
    <n v="302"/>
    <n v="50400"/>
    <n v="34800"/>
    <m/>
    <n v="34800"/>
    <m/>
    <m/>
    <m/>
    <m/>
    <m/>
    <m/>
    <m/>
    <m/>
    <m/>
    <m/>
    <m/>
  </r>
  <r>
    <m/>
    <m/>
    <x v="11"/>
    <s v="20502"/>
    <x v="39"/>
    <s v="教育局"/>
    <s v="住房公积金"/>
    <s v="本级"/>
    <n v="303"/>
    <n v="32075"/>
    <n v="38059"/>
    <m/>
    <m/>
    <n v="38059"/>
    <m/>
    <m/>
    <m/>
    <m/>
    <m/>
    <m/>
    <m/>
    <m/>
    <m/>
    <m/>
  </r>
  <r>
    <m/>
    <m/>
    <x v="11"/>
    <s v="20502"/>
    <x v="39"/>
    <s v="教育局"/>
    <s v="临工工资"/>
    <s v="本级"/>
    <n v="301"/>
    <n v="4800"/>
    <n v="4800"/>
    <n v="4800"/>
    <m/>
    <m/>
    <m/>
    <m/>
    <m/>
    <m/>
    <m/>
    <m/>
    <m/>
    <m/>
    <m/>
    <m/>
  </r>
  <r>
    <m/>
    <m/>
    <x v="11"/>
    <s v="20502"/>
    <x v="39"/>
    <s v="教育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1"/>
    <s v="20502"/>
    <x v="39"/>
    <s v="教育局"/>
    <s v="人头经费"/>
    <s v="本级"/>
    <n v="302"/>
    <n v="5000"/>
    <n v="4000"/>
    <m/>
    <n v="4000"/>
    <m/>
    <m/>
    <m/>
    <m/>
    <m/>
    <m/>
    <m/>
    <m/>
    <m/>
    <m/>
    <m/>
  </r>
  <r>
    <m/>
    <m/>
    <x v="11"/>
    <s v="20502"/>
    <x v="39"/>
    <s v="教育局"/>
    <s v="大办经费"/>
    <s v="本级"/>
    <n v="302"/>
    <n v="10000"/>
    <n v="10000"/>
    <m/>
    <n v="10000"/>
    <m/>
    <m/>
    <m/>
    <m/>
    <m/>
    <m/>
    <m/>
    <m/>
    <m/>
    <m/>
    <m/>
  </r>
  <r>
    <m/>
    <m/>
    <x v="11"/>
    <s v="20502"/>
    <x v="39"/>
    <s v="教育局"/>
    <s v="护校队经费"/>
    <s v="本级"/>
    <n v="302"/>
    <n v="80000"/>
    <n v="80000"/>
    <m/>
    <n v="80000"/>
    <m/>
    <m/>
    <m/>
    <m/>
    <m/>
    <m/>
    <m/>
    <m/>
    <m/>
    <m/>
    <m/>
  </r>
  <r>
    <m/>
    <m/>
    <x v="11"/>
    <s v="20502"/>
    <x v="39"/>
    <s v="教育局"/>
    <s v="校车经费"/>
    <s v="本级"/>
    <n v="302"/>
    <n v="20000"/>
    <n v="20000"/>
    <m/>
    <n v="20000"/>
    <m/>
    <m/>
    <m/>
    <m/>
    <m/>
    <m/>
    <m/>
    <m/>
    <m/>
    <m/>
    <m/>
  </r>
  <r>
    <m/>
    <m/>
    <x v="11"/>
    <s v="20502"/>
    <x v="39"/>
    <s v="民委"/>
    <s v="民委工作经费"/>
    <s v="本级"/>
    <n v="302"/>
    <n v="10000"/>
    <n v="10000"/>
    <m/>
    <n v="10000"/>
    <m/>
    <m/>
    <m/>
    <m/>
    <m/>
    <m/>
    <m/>
    <m/>
    <m/>
    <m/>
    <m/>
  </r>
  <r>
    <m/>
    <m/>
    <x v="1"/>
    <s v="20103"/>
    <x v="1"/>
    <s v="旅游局"/>
    <s v="旅游局工作经费"/>
    <s v="本级"/>
    <n v="302"/>
    <n v="20000"/>
    <n v="20000"/>
    <m/>
    <n v="20000"/>
    <m/>
    <m/>
    <m/>
    <m/>
    <m/>
    <m/>
    <m/>
    <m/>
    <m/>
    <m/>
    <m/>
  </r>
  <r>
    <m/>
    <m/>
    <x v="11"/>
    <s v="20502"/>
    <x v="39"/>
    <s v="教育局"/>
    <s v="义务教育保障经费配套"/>
    <s v="本级"/>
    <n v="302"/>
    <n v="120000"/>
    <n v="120000"/>
    <m/>
    <n v="120000"/>
    <m/>
    <m/>
    <m/>
    <m/>
    <m/>
    <m/>
    <m/>
    <m/>
    <m/>
    <m/>
    <m/>
  </r>
  <r>
    <m/>
    <m/>
    <x v="11"/>
    <s v="20502"/>
    <x v="39"/>
    <s v="教育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11"/>
    <s v="20502"/>
    <x v="39"/>
    <s v="教育局"/>
    <s v="教师培训"/>
    <s v="本级"/>
    <n v="302"/>
    <n v="40000"/>
    <n v="80000"/>
    <m/>
    <n v="80000"/>
    <m/>
    <m/>
    <m/>
    <m/>
    <m/>
    <m/>
    <m/>
    <m/>
    <m/>
    <m/>
    <m/>
  </r>
  <r>
    <m/>
    <m/>
    <x v="11"/>
    <s v="20502"/>
    <x v="40"/>
    <s v="教育局"/>
    <s v="义务教育保障经费"/>
    <s v="专项指标"/>
    <n v="302"/>
    <n v="1472900"/>
    <n v="1472900"/>
    <m/>
    <m/>
    <m/>
    <m/>
    <m/>
    <n v="1472900"/>
    <m/>
    <m/>
    <m/>
    <m/>
    <m/>
    <m/>
    <m/>
  </r>
  <r>
    <m/>
    <m/>
    <x v="11"/>
    <s v="20502"/>
    <x v="40"/>
    <s v="教育局"/>
    <s v="义务教育寄宿补助"/>
    <s v="专项指标"/>
    <n v="302"/>
    <n v="50000"/>
    <n v="100000"/>
    <m/>
    <m/>
    <m/>
    <m/>
    <m/>
    <n v="100000"/>
    <m/>
    <m/>
    <m/>
    <m/>
    <m/>
    <m/>
    <m/>
  </r>
  <r>
    <m/>
    <m/>
    <x v="11"/>
    <s v="20502"/>
    <x v="39"/>
    <s v="教育局"/>
    <s v="学前教育困难生入学及"/>
    <s v="专项指标"/>
    <n v="302"/>
    <n v="27000"/>
    <n v="27000"/>
    <m/>
    <m/>
    <m/>
    <m/>
    <m/>
    <n v="27000"/>
    <m/>
    <m/>
    <m/>
    <m/>
    <m/>
    <m/>
    <m/>
  </r>
  <r>
    <m/>
    <m/>
    <x v="11"/>
    <s v="20502"/>
    <x v="39"/>
    <s v="教育局"/>
    <s v="学前教育发展"/>
    <s v="专项指标"/>
    <n v="302"/>
    <n v="210000"/>
    <n v="160000"/>
    <m/>
    <m/>
    <m/>
    <m/>
    <m/>
    <n v="160000"/>
    <m/>
    <m/>
    <m/>
    <m/>
    <m/>
    <m/>
    <m/>
  </r>
  <r>
    <m/>
    <m/>
    <x v="11"/>
    <s v="20502"/>
    <x v="40"/>
    <s v="教育局"/>
    <s v="校舍维修"/>
    <s v="专项指标"/>
    <n v="302"/>
    <n v="60000"/>
    <n v="60000"/>
    <m/>
    <m/>
    <m/>
    <m/>
    <m/>
    <n v="60000"/>
    <m/>
    <m/>
    <m/>
    <m/>
    <m/>
    <m/>
    <m/>
  </r>
  <r>
    <m/>
    <m/>
    <x v="11"/>
    <s v="20502"/>
    <x v="40"/>
    <s v="教育局"/>
    <s v="薄弱学校改造建设"/>
    <s v="专项指标"/>
    <n v="302"/>
    <n v="800000"/>
    <n v="800000"/>
    <m/>
    <m/>
    <m/>
    <m/>
    <m/>
    <n v="800000"/>
    <m/>
    <m/>
    <m/>
    <m/>
    <m/>
    <m/>
    <m/>
  </r>
  <r>
    <m/>
    <m/>
    <x v="11"/>
    <s v="20502"/>
    <x v="40"/>
    <s v="教育局"/>
    <s v="中小学学生用车"/>
    <s v="专项指标"/>
    <n v="302"/>
    <n v="180000"/>
    <n v="270000"/>
    <m/>
    <m/>
    <m/>
    <m/>
    <m/>
    <n v="270000"/>
    <m/>
    <m/>
    <m/>
    <m/>
    <m/>
    <m/>
    <m/>
  </r>
  <r>
    <m/>
    <m/>
    <x v="11"/>
    <s v="20502"/>
    <x v="40"/>
    <s v="教育局"/>
    <s v="民办教育发展"/>
    <s v="专项指标"/>
    <n v="302"/>
    <n v="50000"/>
    <n v="50000"/>
    <m/>
    <m/>
    <m/>
    <m/>
    <m/>
    <n v="50000"/>
    <m/>
    <m/>
    <m/>
    <m/>
    <m/>
    <m/>
    <m/>
  </r>
  <r>
    <m/>
    <m/>
    <x v="8"/>
    <s v=""/>
    <x v="0"/>
    <m/>
    <m/>
    <m/>
    <m/>
    <m/>
    <m/>
    <m/>
    <m/>
    <m/>
    <m/>
    <m/>
    <m/>
    <m/>
    <m/>
    <m/>
    <m/>
    <m/>
    <m/>
    <m/>
  </r>
  <r>
    <s v="社发局"/>
    <m/>
    <x v="0"/>
    <m/>
    <x v="0"/>
    <m/>
    <m/>
    <m/>
    <m/>
    <m/>
    <n v="245994"/>
    <n v="177552"/>
    <n v="48000"/>
    <n v="20442"/>
    <n v="0"/>
    <n v="0"/>
    <n v="0"/>
    <n v="0"/>
    <m/>
    <m/>
    <m/>
    <n v="0"/>
    <n v="0"/>
    <n v="0"/>
  </r>
  <r>
    <m/>
    <m/>
    <x v="11"/>
    <s v="20501"/>
    <x v="41"/>
    <s v="社发局"/>
    <s v="人员工资津贴"/>
    <s v="本级"/>
    <n v="301"/>
    <m/>
    <n v="133248"/>
    <n v="133248"/>
    <m/>
    <m/>
    <m/>
    <m/>
    <m/>
    <m/>
    <m/>
    <m/>
    <m/>
    <m/>
    <m/>
    <m/>
  </r>
  <r>
    <m/>
    <m/>
    <x v="11"/>
    <s v="20501"/>
    <x v="41"/>
    <s v="社发局"/>
    <s v="绩效奖金"/>
    <s v="本级"/>
    <n v="301"/>
    <m/>
    <n v="26000"/>
    <n v="26000"/>
    <m/>
    <m/>
    <m/>
    <m/>
    <m/>
    <m/>
    <m/>
    <m/>
    <m/>
    <m/>
    <m/>
    <m/>
  </r>
  <r>
    <m/>
    <m/>
    <x v="11"/>
    <s v="20501"/>
    <x v="41"/>
    <s v="社发局"/>
    <s v="第十三个月奖励金"/>
    <s v="本级"/>
    <n v="301"/>
    <m/>
    <n v="11104"/>
    <n v="11104"/>
    <m/>
    <m/>
    <m/>
    <m/>
    <m/>
    <m/>
    <m/>
    <m/>
    <m/>
    <m/>
    <m/>
    <m/>
  </r>
  <r>
    <m/>
    <m/>
    <x v="11"/>
    <s v="20501"/>
    <x v="41"/>
    <s v="社发局"/>
    <s v="伙食补助"/>
    <s v="本级"/>
    <n v="301"/>
    <m/>
    <n v="7200"/>
    <n v="7200"/>
    <m/>
    <m/>
    <m/>
    <m/>
    <m/>
    <m/>
    <m/>
    <m/>
    <m/>
    <m/>
    <m/>
    <m/>
  </r>
  <r>
    <m/>
    <m/>
    <x v="11"/>
    <s v="20501"/>
    <x v="41"/>
    <s v="社发局"/>
    <s v="公务交通补贴"/>
    <s v="本级"/>
    <n v="302"/>
    <m/>
    <n v="18000"/>
    <m/>
    <n v="18000"/>
    <m/>
    <m/>
    <m/>
    <m/>
    <m/>
    <m/>
    <m/>
    <m/>
    <m/>
    <m/>
    <m/>
  </r>
  <r>
    <m/>
    <m/>
    <x v="11"/>
    <s v="20501"/>
    <x v="41"/>
    <s v="社发局"/>
    <s v="住房公积金"/>
    <s v="本级"/>
    <n v="303"/>
    <m/>
    <n v="20442"/>
    <m/>
    <m/>
    <n v="20442"/>
    <m/>
    <m/>
    <m/>
    <m/>
    <m/>
    <m/>
    <m/>
    <m/>
    <m/>
    <m/>
  </r>
  <r>
    <m/>
    <m/>
    <x v="7"/>
    <s v="21605"/>
    <x v="42"/>
    <s v="旅游局"/>
    <s v="基本办公经费"/>
    <s v="本级"/>
    <n v="302"/>
    <m/>
    <n v="20000"/>
    <m/>
    <n v="20000"/>
    <m/>
    <m/>
    <m/>
    <m/>
    <m/>
    <m/>
    <m/>
    <m/>
    <m/>
    <m/>
    <m/>
  </r>
  <r>
    <m/>
    <m/>
    <x v="1"/>
    <s v="20123"/>
    <x v="43"/>
    <s v="民委"/>
    <s v="基本办公经费"/>
    <s v="本级"/>
    <n v="302"/>
    <m/>
    <n v="10000"/>
    <m/>
    <n v="1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小学"/>
    <n v="48"/>
    <x v="8"/>
    <s v=""/>
    <x v="0"/>
    <m/>
    <m/>
    <m/>
    <m/>
    <n v="3739871"/>
    <n v="4801617"/>
    <n v="4404592"/>
    <n v="0"/>
    <n v="397025"/>
    <n v="0"/>
    <n v="0"/>
    <n v="0"/>
    <n v="0"/>
    <m/>
    <m/>
    <m/>
    <n v="0"/>
    <n v="0"/>
    <n v="0"/>
  </r>
  <r>
    <m/>
    <m/>
    <x v="11"/>
    <s v="20502"/>
    <x v="44"/>
    <s v="小学"/>
    <s v="人员工资津贴"/>
    <s v="本级"/>
    <n v="301"/>
    <n v="2292492"/>
    <n v="2592392"/>
    <n v="2592392"/>
    <m/>
    <m/>
    <m/>
    <m/>
    <m/>
    <m/>
    <m/>
    <m/>
    <m/>
    <m/>
    <m/>
    <m/>
  </r>
  <r>
    <m/>
    <m/>
    <x v="11"/>
    <s v="20509"/>
    <x v="45"/>
    <s v="小学"/>
    <s v="人员工资津贴（附加安排）"/>
    <s v="本级"/>
    <n v="301"/>
    <m/>
    <n v="284200"/>
    <n v="284200"/>
    <m/>
    <m/>
    <m/>
    <m/>
    <m/>
    <m/>
    <m/>
    <m/>
    <m/>
    <m/>
    <m/>
    <m/>
  </r>
  <r>
    <m/>
    <m/>
    <x v="11"/>
    <s v="20502"/>
    <x v="44"/>
    <s v="小学"/>
    <s v="绩效奖金"/>
    <s v="本级"/>
    <n v="301"/>
    <n v="420000"/>
    <n v="432000"/>
    <n v="432000"/>
    <m/>
    <m/>
    <m/>
    <m/>
    <m/>
    <m/>
    <m/>
    <m/>
    <m/>
    <m/>
    <m/>
    <m/>
  </r>
  <r>
    <m/>
    <m/>
    <x v="11"/>
    <s v="20502"/>
    <x v="44"/>
    <s v="小学"/>
    <s v="临工工资"/>
    <s v="本级"/>
    <n v="301"/>
    <n v="96000"/>
    <n v="96000"/>
    <n v="96000"/>
    <m/>
    <m/>
    <m/>
    <m/>
    <m/>
    <m/>
    <m/>
    <m/>
    <m/>
    <m/>
    <m/>
    <m/>
  </r>
  <r>
    <m/>
    <m/>
    <x v="11"/>
    <s v="20502"/>
    <x v="44"/>
    <s v="小学"/>
    <s v="住房公积金"/>
    <s v="本级"/>
    <n v="302"/>
    <n v="275099"/>
    <n v="397025"/>
    <m/>
    <m/>
    <n v="397025"/>
    <m/>
    <m/>
    <m/>
    <m/>
    <m/>
    <m/>
    <m/>
    <m/>
    <m/>
    <m/>
  </r>
  <r>
    <m/>
    <m/>
    <x v="11"/>
    <s v="20502"/>
    <x v="44"/>
    <s v="小学"/>
    <s v="工资调整增加"/>
    <s v="本级"/>
    <n v="302"/>
    <n v="656280"/>
    <n v="1000000"/>
    <n v="1000000"/>
    <m/>
    <m/>
    <m/>
    <m/>
    <m/>
    <m/>
    <m/>
    <m/>
    <m/>
    <m/>
    <m/>
    <m/>
  </r>
  <r>
    <m/>
    <m/>
    <x v="8"/>
    <s v=""/>
    <x v="0"/>
    <m/>
    <m/>
    <m/>
    <m/>
    <m/>
    <n v="0"/>
    <m/>
    <m/>
    <m/>
    <m/>
    <m/>
    <m/>
    <m/>
    <m/>
    <m/>
    <m/>
    <m/>
    <m/>
    <m/>
  </r>
  <r>
    <s v="中学"/>
    <n v="24"/>
    <x v="8"/>
    <s v=""/>
    <x v="0"/>
    <m/>
    <m/>
    <m/>
    <m/>
    <n v="2037966"/>
    <n v="2694349"/>
    <n v="2472528"/>
    <n v="0"/>
    <n v="221821"/>
    <n v="0"/>
    <n v="0"/>
    <n v="0"/>
    <n v="0"/>
    <m/>
    <m/>
    <m/>
    <n v="0"/>
    <n v="0"/>
    <m/>
  </r>
  <r>
    <m/>
    <m/>
    <x v="11"/>
    <s v="20502"/>
    <x v="46"/>
    <s v="中学"/>
    <s v="人员工资津贴"/>
    <s v="本级"/>
    <n v="301"/>
    <n v="1365648"/>
    <n v="1632528"/>
    <n v="1632528"/>
    <m/>
    <m/>
    <m/>
    <m/>
    <m/>
    <m/>
    <m/>
    <m/>
    <m/>
    <m/>
    <m/>
    <m/>
  </r>
  <r>
    <m/>
    <m/>
    <x v="11"/>
    <s v="20502"/>
    <x v="46"/>
    <s v="中学"/>
    <s v="绩效奖金"/>
    <s v="本级"/>
    <n v="301"/>
    <n v="240000"/>
    <n v="216000"/>
    <n v="216000"/>
    <m/>
    <m/>
    <m/>
    <m/>
    <m/>
    <m/>
    <m/>
    <m/>
    <m/>
    <m/>
    <m/>
    <m/>
  </r>
  <r>
    <m/>
    <m/>
    <x v="11"/>
    <s v="20502"/>
    <x v="46"/>
    <s v="中学"/>
    <s v="临工工资"/>
    <s v="本级"/>
    <n v="301"/>
    <n v="24000"/>
    <n v="24000"/>
    <n v="24000"/>
    <m/>
    <m/>
    <m/>
    <m/>
    <m/>
    <m/>
    <m/>
    <m/>
    <m/>
    <m/>
    <m/>
    <m/>
  </r>
  <r>
    <m/>
    <m/>
    <x v="11"/>
    <s v="20502"/>
    <x v="46"/>
    <s v="中学"/>
    <s v="住房公积金"/>
    <s v="本级"/>
    <n v="302"/>
    <n v="163878"/>
    <n v="221821"/>
    <m/>
    <m/>
    <n v="221821"/>
    <m/>
    <m/>
    <m/>
    <m/>
    <m/>
    <m/>
    <m/>
    <m/>
    <m/>
    <m/>
  </r>
  <r>
    <m/>
    <m/>
    <x v="11"/>
    <s v="20502"/>
    <x v="46"/>
    <s v="中学"/>
    <s v="工资调整增加"/>
    <s v="本级"/>
    <n v="302"/>
    <n v="244440"/>
    <n v="600000"/>
    <n v="600000"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科技局"/>
    <n v="1"/>
    <x v="0"/>
    <s v=""/>
    <x v="0"/>
    <m/>
    <m/>
    <m/>
    <m/>
    <n v="153828"/>
    <n v="179917"/>
    <n v="98526"/>
    <n v="42391"/>
    <n v="9000"/>
    <n v="0"/>
    <n v="0"/>
    <n v="30000"/>
    <n v="0"/>
    <m/>
    <m/>
    <m/>
    <n v="0"/>
    <n v="0"/>
    <n v="0"/>
  </r>
  <r>
    <m/>
    <m/>
    <x v="12"/>
    <s v="20699"/>
    <x v="47"/>
    <s v="科技局"/>
    <s v="人员工资津贴"/>
    <s v="本级"/>
    <n v="301"/>
    <n v="58860"/>
    <n v="75624"/>
    <n v="75624"/>
    <m/>
    <m/>
    <m/>
    <m/>
    <m/>
    <m/>
    <m/>
    <m/>
    <m/>
    <m/>
    <m/>
    <m/>
  </r>
  <r>
    <m/>
    <m/>
    <x v="12"/>
    <s v="20699"/>
    <x v="47"/>
    <s v="科技局"/>
    <s v="绩效奖金"/>
    <s v="本级"/>
    <n v="301"/>
    <n v="10000"/>
    <n v="13000"/>
    <n v="13000"/>
    <m/>
    <m/>
    <m/>
    <m/>
    <m/>
    <m/>
    <m/>
    <m/>
    <m/>
    <m/>
    <m/>
    <m/>
  </r>
  <r>
    <m/>
    <m/>
    <x v="12"/>
    <s v="20699"/>
    <x v="47"/>
    <s v="科技局"/>
    <s v="第十三个月奖励金"/>
    <s v="本级"/>
    <n v="301"/>
    <n v="4905"/>
    <n v="6302"/>
    <n v="6302"/>
    <m/>
    <m/>
    <m/>
    <m/>
    <m/>
    <m/>
    <m/>
    <m/>
    <m/>
    <m/>
    <m/>
    <m/>
  </r>
  <r>
    <m/>
    <m/>
    <x v="12"/>
    <s v="20699"/>
    <x v="47"/>
    <s v="科技局"/>
    <s v="伙食补助"/>
    <s v="本级"/>
    <n v="301"/>
    <n v="3600"/>
    <n v="3600"/>
    <n v="3600"/>
    <m/>
    <m/>
    <m/>
    <m/>
    <m/>
    <m/>
    <m/>
    <m/>
    <m/>
    <m/>
    <m/>
    <m/>
  </r>
  <r>
    <m/>
    <m/>
    <x v="12"/>
    <s v="20699"/>
    <x v="47"/>
    <s v="科技局"/>
    <s v="公务交通补贴"/>
    <s v="本级"/>
    <n v="302"/>
    <n v="8400"/>
    <n v="11391"/>
    <m/>
    <n v="11391"/>
    <m/>
    <m/>
    <m/>
    <m/>
    <m/>
    <m/>
    <m/>
    <m/>
    <m/>
    <m/>
    <m/>
  </r>
  <r>
    <m/>
    <m/>
    <x v="12"/>
    <s v="20699"/>
    <x v="47"/>
    <s v="科技局"/>
    <s v="住房公积金"/>
    <s v="本级"/>
    <n v="303"/>
    <n v="7063"/>
    <n v="9000"/>
    <m/>
    <m/>
    <n v="9000"/>
    <m/>
    <m/>
    <m/>
    <m/>
    <m/>
    <m/>
    <m/>
    <m/>
    <m/>
    <m/>
  </r>
  <r>
    <m/>
    <m/>
    <x v="12"/>
    <s v="20699"/>
    <x v="47"/>
    <s v="科技局"/>
    <s v="单位基本办公经费"/>
    <s v="本级"/>
    <n v="302"/>
    <n v="10000"/>
    <n v="10000"/>
    <m/>
    <n v="10000"/>
    <m/>
    <m/>
    <m/>
    <m/>
    <m/>
    <m/>
    <m/>
    <m/>
    <m/>
    <m/>
    <m/>
  </r>
  <r>
    <m/>
    <m/>
    <x v="12"/>
    <s v="20699"/>
    <x v="47"/>
    <s v="科技局"/>
    <s v="人头经费"/>
    <s v="本级"/>
    <n v="302"/>
    <n v="1000"/>
    <n v="1000"/>
    <m/>
    <n v="1000"/>
    <m/>
    <m/>
    <m/>
    <m/>
    <m/>
    <m/>
    <m/>
    <m/>
    <m/>
    <m/>
    <m/>
  </r>
  <r>
    <m/>
    <m/>
    <x v="12"/>
    <s v="20699"/>
    <x v="47"/>
    <s v="科技局"/>
    <s v="单位运转工作经费"/>
    <s v="本级"/>
    <n v="302"/>
    <n v="10000"/>
    <n v="10000"/>
    <m/>
    <n v="10000"/>
    <m/>
    <m/>
    <m/>
    <m/>
    <m/>
    <m/>
    <m/>
    <m/>
    <m/>
    <m/>
    <m/>
  </r>
  <r>
    <m/>
    <m/>
    <x v="12"/>
    <s v="20699"/>
    <x v="47"/>
    <s v="科技局"/>
    <s v="科技活动专项经费"/>
    <s v="本级"/>
    <n v="302"/>
    <n v="10000"/>
    <n v="10000"/>
    <m/>
    <n v="10000"/>
    <m/>
    <m/>
    <m/>
    <m/>
    <m/>
    <m/>
    <m/>
    <m/>
    <m/>
    <m/>
    <m/>
  </r>
  <r>
    <m/>
    <m/>
    <x v="12"/>
    <s v="20699"/>
    <x v="47"/>
    <s v="科技局"/>
    <s v="科技创新项目经费"/>
    <s v="专项指标"/>
    <n v="302"/>
    <n v="30000"/>
    <n v="30000"/>
    <m/>
    <m/>
    <m/>
    <m/>
    <m/>
    <n v="30000"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广电局"/>
    <n v="6"/>
    <x v="0"/>
    <s v=""/>
    <x v="0"/>
    <m/>
    <m/>
    <m/>
    <m/>
    <n v="845937"/>
    <n v="2278998"/>
    <n v="483364"/>
    <n v="155800"/>
    <n v="54834"/>
    <n v="0"/>
    <n v="0"/>
    <n v="80000"/>
    <n v="0"/>
    <m/>
    <m/>
    <m/>
    <n v="600000"/>
    <n v="905000"/>
    <n v="0"/>
  </r>
  <r>
    <m/>
    <m/>
    <x v="13"/>
    <s v="20704"/>
    <x v="48"/>
    <s v="广电局"/>
    <s v="人员工资津贴"/>
    <s v="本级"/>
    <n v="301"/>
    <n v="329532"/>
    <n v="362736"/>
    <n v="362736"/>
    <m/>
    <m/>
    <m/>
    <m/>
    <m/>
    <m/>
    <m/>
    <m/>
    <m/>
    <m/>
    <m/>
    <m/>
  </r>
  <r>
    <m/>
    <m/>
    <x v="13"/>
    <s v="20704"/>
    <x v="48"/>
    <s v="广电局"/>
    <s v="绩效奖金"/>
    <s v="本级"/>
    <n v="301"/>
    <n v="70000"/>
    <n v="64000"/>
    <n v="64000"/>
    <m/>
    <m/>
    <m/>
    <m/>
    <m/>
    <m/>
    <m/>
    <m/>
    <m/>
    <m/>
    <m/>
    <m/>
  </r>
  <r>
    <m/>
    <m/>
    <x v="13"/>
    <s v="20704"/>
    <x v="48"/>
    <s v="广电局"/>
    <s v="第十三个月奖励金"/>
    <s v="本级"/>
    <n v="301"/>
    <n v="27461"/>
    <n v="30228"/>
    <n v="30228"/>
    <m/>
    <m/>
    <m/>
    <m/>
    <m/>
    <m/>
    <m/>
    <m/>
    <m/>
    <m/>
    <m/>
    <m/>
  </r>
  <r>
    <m/>
    <m/>
    <x v="13"/>
    <s v="20704"/>
    <x v="48"/>
    <s v="广电局"/>
    <s v="伙食补助"/>
    <s v="本级"/>
    <n v="301"/>
    <n v="28800"/>
    <n v="21600"/>
    <n v="21600"/>
    <m/>
    <m/>
    <m/>
    <m/>
    <m/>
    <m/>
    <m/>
    <m/>
    <m/>
    <m/>
    <m/>
    <m/>
  </r>
  <r>
    <m/>
    <m/>
    <x v="13"/>
    <s v="20704"/>
    <x v="48"/>
    <s v="广电局"/>
    <s v="公务交通补贴"/>
    <s v="本级"/>
    <n v="302"/>
    <n v="58800"/>
    <n v="49800"/>
    <m/>
    <n v="49800"/>
    <m/>
    <m/>
    <m/>
    <m/>
    <m/>
    <m/>
    <m/>
    <m/>
    <m/>
    <m/>
    <m/>
  </r>
  <r>
    <m/>
    <m/>
    <x v="13"/>
    <s v="20704"/>
    <x v="48"/>
    <s v="广电局"/>
    <s v="住房公积金"/>
    <s v="本级"/>
    <n v="303"/>
    <n v="39544"/>
    <n v="54834"/>
    <m/>
    <m/>
    <n v="54834"/>
    <m/>
    <m/>
    <m/>
    <m/>
    <m/>
    <m/>
    <m/>
    <m/>
    <m/>
    <m/>
  </r>
  <r>
    <m/>
    <m/>
    <x v="13"/>
    <s v="20704"/>
    <x v="48"/>
    <s v="广电局"/>
    <s v="临工工资"/>
    <s v="本级"/>
    <n v="301"/>
    <n v="4800"/>
    <n v="4800"/>
    <n v="4800"/>
    <m/>
    <m/>
    <m/>
    <m/>
    <m/>
    <m/>
    <m/>
    <m/>
    <m/>
    <m/>
    <m/>
    <m/>
  </r>
  <r>
    <m/>
    <m/>
    <x v="13"/>
    <s v="20704"/>
    <x v="48"/>
    <s v="广电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3"/>
    <s v="20704"/>
    <x v="48"/>
    <s v="广电局"/>
    <s v="人头经费"/>
    <s v="本级"/>
    <n v="302"/>
    <n v="7000"/>
    <n v="6000"/>
    <m/>
    <n v="6000"/>
    <m/>
    <m/>
    <m/>
    <m/>
    <m/>
    <m/>
    <m/>
    <m/>
    <m/>
    <m/>
    <m/>
  </r>
  <r>
    <m/>
    <m/>
    <x v="13"/>
    <s v="20704"/>
    <x v="48"/>
    <s v="体育局"/>
    <s v="体育局工作经费"/>
    <s v="本级"/>
    <n v="302"/>
    <n v="20000"/>
    <n v="20000"/>
    <m/>
    <n v="20000"/>
    <m/>
    <m/>
    <m/>
    <m/>
    <m/>
    <m/>
    <m/>
    <m/>
    <m/>
    <m/>
    <m/>
  </r>
  <r>
    <m/>
    <m/>
    <x v="13"/>
    <s v="20704"/>
    <x v="48"/>
    <s v="广电局"/>
    <s v="单位运转工作经费"/>
    <s v="本级"/>
    <n v="302"/>
    <n v="50000"/>
    <n v="50000"/>
    <m/>
    <n v="50000"/>
    <m/>
    <m/>
    <m/>
    <m/>
    <m/>
    <m/>
    <m/>
    <m/>
    <m/>
    <m/>
    <m/>
  </r>
  <r>
    <m/>
    <m/>
    <x v="13"/>
    <s v="20704"/>
    <x v="48"/>
    <s v="广电局"/>
    <s v="户户通财政配套"/>
    <s v="本级"/>
    <n v="302"/>
    <n v="54000"/>
    <n v="30000"/>
    <m/>
    <m/>
    <m/>
    <m/>
    <m/>
    <n v="30000"/>
    <m/>
    <m/>
    <m/>
    <m/>
    <m/>
    <m/>
    <m/>
  </r>
  <r>
    <m/>
    <m/>
    <x v="13"/>
    <s v="20704"/>
    <x v="48"/>
    <s v="广电局"/>
    <s v="江永气象局维护经费"/>
    <s v="本级"/>
    <n v="302"/>
    <n v="10000"/>
    <n v="10000"/>
    <m/>
    <n v="10000"/>
    <m/>
    <m/>
    <m/>
    <m/>
    <m/>
    <m/>
    <m/>
    <m/>
    <m/>
    <m/>
    <m/>
  </r>
  <r>
    <m/>
    <m/>
    <x v="13"/>
    <s v="20704"/>
    <x v="48"/>
    <s v="广电局"/>
    <s v="村级体育及机房改造"/>
    <s v="专项指标"/>
    <n v="310"/>
    <m/>
    <n v="905000"/>
    <m/>
    <m/>
    <m/>
    <m/>
    <m/>
    <m/>
    <m/>
    <m/>
    <m/>
    <m/>
    <m/>
    <n v="905000"/>
    <m/>
  </r>
  <r>
    <m/>
    <m/>
    <x v="13"/>
    <s v="20704"/>
    <x v="48"/>
    <s v="广电局"/>
    <s v="体育设施建设"/>
    <s v="专项指标"/>
    <n v="310"/>
    <m/>
    <n v="600000"/>
    <m/>
    <m/>
    <m/>
    <m/>
    <m/>
    <m/>
    <m/>
    <m/>
    <m/>
    <m/>
    <n v="600000"/>
    <m/>
    <m/>
  </r>
  <r>
    <m/>
    <m/>
    <x v="13"/>
    <s v="20704"/>
    <x v="49"/>
    <s v="广电局"/>
    <s v="村级文化区财政配套"/>
    <s v="本级"/>
    <n v="302"/>
    <n v="126000"/>
    <n v="50000"/>
    <m/>
    <m/>
    <m/>
    <m/>
    <m/>
    <n v="50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宣传部"/>
    <n v="3"/>
    <x v="0"/>
    <s v=""/>
    <x v="0"/>
    <m/>
    <m/>
    <m/>
    <m/>
    <n v="242500"/>
    <n v="580937"/>
    <n v="226279"/>
    <n v="328800"/>
    <n v="25858"/>
    <n v="0"/>
    <n v="0"/>
    <n v="0"/>
    <n v="0"/>
    <m/>
    <m/>
    <m/>
    <n v="0"/>
    <n v="0"/>
    <n v="0"/>
  </r>
  <r>
    <m/>
    <m/>
    <x v="13"/>
    <s v="20704"/>
    <x v="48"/>
    <s v="广电局"/>
    <s v="人员工资津贴"/>
    <s v="本级"/>
    <n v="301"/>
    <m/>
    <n v="166596"/>
    <n v="166596"/>
    <m/>
    <m/>
    <m/>
    <m/>
    <m/>
    <m/>
    <m/>
    <m/>
    <m/>
    <m/>
    <m/>
    <m/>
  </r>
  <r>
    <m/>
    <m/>
    <x v="13"/>
    <s v="20704"/>
    <x v="48"/>
    <s v="广电局"/>
    <s v="绩效奖金"/>
    <s v="本级"/>
    <n v="301"/>
    <m/>
    <n v="35000"/>
    <n v="35000"/>
    <m/>
    <m/>
    <m/>
    <m/>
    <m/>
    <m/>
    <m/>
    <m/>
    <m/>
    <m/>
    <m/>
    <m/>
  </r>
  <r>
    <m/>
    <m/>
    <x v="13"/>
    <s v="20704"/>
    <x v="48"/>
    <s v="广电局"/>
    <s v="第十三个月奖励金"/>
    <s v="本级"/>
    <n v="301"/>
    <m/>
    <n v="13883"/>
    <n v="13883"/>
    <m/>
    <m/>
    <m/>
    <m/>
    <m/>
    <m/>
    <m/>
    <m/>
    <m/>
    <m/>
    <m/>
    <m/>
  </r>
  <r>
    <m/>
    <m/>
    <x v="13"/>
    <s v="20704"/>
    <x v="48"/>
    <s v="广电局"/>
    <s v="伙食补助"/>
    <s v="本级"/>
    <n v="301"/>
    <m/>
    <n v="10800"/>
    <n v="10800"/>
    <m/>
    <m/>
    <m/>
    <m/>
    <m/>
    <m/>
    <m/>
    <m/>
    <m/>
    <m/>
    <m/>
    <m/>
  </r>
  <r>
    <m/>
    <m/>
    <x v="13"/>
    <s v="20704"/>
    <x v="48"/>
    <s v="广电局"/>
    <s v="公务交通补贴"/>
    <s v="本级"/>
    <n v="302"/>
    <m/>
    <n v="25800"/>
    <m/>
    <n v="25800"/>
    <m/>
    <m/>
    <m/>
    <m/>
    <m/>
    <m/>
    <m/>
    <m/>
    <m/>
    <m/>
    <m/>
  </r>
  <r>
    <m/>
    <m/>
    <x v="13"/>
    <s v="20704"/>
    <x v="48"/>
    <s v="广电局"/>
    <s v="住房公积金"/>
    <s v="本级"/>
    <n v="303"/>
    <m/>
    <n v="25858"/>
    <m/>
    <m/>
    <n v="25858"/>
    <m/>
    <m/>
    <m/>
    <m/>
    <m/>
    <m/>
    <m/>
    <m/>
    <m/>
    <m/>
  </r>
  <r>
    <m/>
    <m/>
    <x v="13"/>
    <s v="20704"/>
    <x v="49"/>
    <s v="宣传部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3"/>
    <s v="20704"/>
    <x v="49"/>
    <s v="宣传部"/>
    <s v="宣传专项经费"/>
    <s v="本级"/>
    <n v="302"/>
    <n v="100000"/>
    <n v="100000"/>
    <m/>
    <n v="100000"/>
    <m/>
    <m/>
    <m/>
    <m/>
    <m/>
    <m/>
    <m/>
    <m/>
    <m/>
    <m/>
    <m/>
  </r>
  <r>
    <m/>
    <m/>
    <x v="13"/>
    <s v="20704"/>
    <x v="49"/>
    <s v="宣传部"/>
    <s v="人头经费"/>
    <s v="本级"/>
    <n v="302"/>
    <m/>
    <n v="3000"/>
    <m/>
    <n v="3000"/>
    <m/>
    <m/>
    <m/>
    <m/>
    <m/>
    <m/>
    <m/>
    <m/>
    <m/>
    <m/>
    <m/>
  </r>
  <r>
    <m/>
    <m/>
    <x v="13"/>
    <s v="20704"/>
    <x v="49"/>
    <s v="宣传部"/>
    <s v="精神文明建设专项经费"/>
    <s v="本级"/>
    <n v="302"/>
    <m/>
    <n v="80000"/>
    <m/>
    <n v="80000"/>
    <m/>
    <m/>
    <m/>
    <m/>
    <m/>
    <m/>
    <m/>
    <m/>
    <m/>
    <m/>
    <m/>
  </r>
  <r>
    <m/>
    <m/>
    <x v="13"/>
    <s v="20704"/>
    <x v="49"/>
    <s v="宣传部"/>
    <s v="单位运转工作经费"/>
    <s v="本级"/>
    <n v="302"/>
    <n v="100000"/>
    <n v="100000"/>
    <m/>
    <n v="100000"/>
    <m/>
    <m/>
    <m/>
    <m/>
    <m/>
    <m/>
    <m/>
    <m/>
    <m/>
    <m/>
    <m/>
  </r>
  <r>
    <m/>
    <m/>
    <x v="13"/>
    <s v="20704"/>
    <x v="49"/>
    <s v="宣传部"/>
    <s v="彩玲费"/>
    <s v="本级"/>
    <n v="302"/>
    <n v="22500"/>
    <n v="22500"/>
    <m/>
    <n v="22500"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人社局"/>
    <n v="5"/>
    <x v="0"/>
    <s v=""/>
    <x v="0"/>
    <m/>
    <m/>
    <m/>
    <m/>
    <n v="5214637"/>
    <n v="5411765"/>
    <n v="354933"/>
    <n v="366400"/>
    <n v="40432"/>
    <n v="0"/>
    <n v="0"/>
    <n v="880000"/>
    <n v="3770000"/>
    <m/>
    <m/>
    <m/>
    <n v="0"/>
    <n v="0"/>
    <n v="0"/>
  </r>
  <r>
    <m/>
    <m/>
    <x v="14"/>
    <s v="20801"/>
    <x v="50"/>
    <s v="人社局"/>
    <s v="人员工资津贴"/>
    <s v="本级"/>
    <n v="301"/>
    <n v="228588"/>
    <n v="262092"/>
    <n v="262092"/>
    <m/>
    <m/>
    <m/>
    <m/>
    <m/>
    <m/>
    <m/>
    <m/>
    <m/>
    <m/>
    <m/>
    <m/>
  </r>
  <r>
    <m/>
    <m/>
    <x v="14"/>
    <s v="20801"/>
    <x v="50"/>
    <s v="人社局"/>
    <s v="绩效奖金"/>
    <s v="本级"/>
    <n v="301"/>
    <n v="50000"/>
    <n v="53000"/>
    <n v="53000"/>
    <m/>
    <m/>
    <m/>
    <m/>
    <m/>
    <m/>
    <m/>
    <m/>
    <m/>
    <m/>
    <m/>
    <m/>
  </r>
  <r>
    <m/>
    <m/>
    <x v="14"/>
    <s v="20801"/>
    <x v="50"/>
    <s v="人社局"/>
    <s v="第十三个月奖励金"/>
    <s v="本级"/>
    <n v="301"/>
    <n v="19049"/>
    <n v="21841"/>
    <n v="21841"/>
    <m/>
    <m/>
    <m/>
    <m/>
    <m/>
    <m/>
    <m/>
    <m/>
    <m/>
    <m/>
    <m/>
    <m/>
  </r>
  <r>
    <m/>
    <m/>
    <x v="14"/>
    <s v="20801"/>
    <x v="50"/>
    <s v="人社局"/>
    <s v="伙食补助"/>
    <s v="本级"/>
    <n v="301"/>
    <n v="18000"/>
    <n v="18000"/>
    <n v="18000"/>
    <m/>
    <m/>
    <m/>
    <m/>
    <m/>
    <m/>
    <m/>
    <m/>
    <m/>
    <m/>
    <m/>
    <m/>
  </r>
  <r>
    <m/>
    <m/>
    <x v="14"/>
    <s v="20801"/>
    <x v="50"/>
    <s v="人社局"/>
    <s v="公务交通补贴"/>
    <s v="本级"/>
    <n v="302"/>
    <n v="42000"/>
    <n v="41400"/>
    <m/>
    <n v="41400"/>
    <m/>
    <m/>
    <m/>
    <m/>
    <m/>
    <m/>
    <m/>
    <m/>
    <m/>
    <m/>
    <m/>
  </r>
  <r>
    <m/>
    <m/>
    <x v="14"/>
    <s v="20801"/>
    <x v="50"/>
    <s v="人社局"/>
    <s v="住房公积金"/>
    <s v="本级"/>
    <n v="303"/>
    <n v="42000"/>
    <n v="40432"/>
    <m/>
    <m/>
    <n v="40432"/>
    <m/>
    <m/>
    <m/>
    <m/>
    <m/>
    <m/>
    <m/>
    <m/>
    <m/>
    <m/>
  </r>
  <r>
    <m/>
    <m/>
    <x v="14"/>
    <s v="20801"/>
    <x v="50"/>
    <s v="人社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4"/>
    <s v="20801"/>
    <x v="50"/>
    <s v="人社局"/>
    <s v="人头经费"/>
    <s v="本级"/>
    <n v="302"/>
    <n v="5000"/>
    <n v="5000"/>
    <m/>
    <n v="5000"/>
    <m/>
    <m/>
    <m/>
    <m/>
    <m/>
    <m/>
    <m/>
    <m/>
    <m/>
    <m/>
    <m/>
  </r>
  <r>
    <m/>
    <m/>
    <x v="14"/>
    <s v="20801"/>
    <x v="50"/>
    <s v="人社局"/>
    <s v="单位运转工作经费"/>
    <s v="本级"/>
    <n v="302"/>
    <n v="150000"/>
    <n v="150000"/>
    <m/>
    <n v="150000"/>
    <m/>
    <m/>
    <m/>
    <m/>
    <m/>
    <m/>
    <m/>
    <m/>
    <m/>
    <m/>
    <m/>
  </r>
  <r>
    <m/>
    <m/>
    <x v="14"/>
    <s v="20801"/>
    <x v="50"/>
    <s v="人社局"/>
    <s v="绩效考核及三项优先经费"/>
    <s v="本级"/>
    <n v="302"/>
    <n v="50000"/>
    <n v="50000"/>
    <m/>
    <n v="50000"/>
    <m/>
    <m/>
    <m/>
    <m/>
    <m/>
    <m/>
    <m/>
    <m/>
    <m/>
    <m/>
    <m/>
  </r>
  <r>
    <m/>
    <m/>
    <x v="14"/>
    <s v="20801"/>
    <x v="50"/>
    <s v="人社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14"/>
    <s v="20801"/>
    <x v="50"/>
    <s v="人社局"/>
    <s v="就业专项配套"/>
    <s v="本级"/>
    <n v="302"/>
    <n v="880000"/>
    <n v="880000"/>
    <m/>
    <m/>
    <m/>
    <m/>
    <m/>
    <n v="880000"/>
    <m/>
    <m/>
    <m/>
    <m/>
    <m/>
    <m/>
    <m/>
  </r>
  <r>
    <m/>
    <m/>
    <x v="3"/>
    <s v="21308"/>
    <x v="51"/>
    <s v="人社局"/>
    <s v="小额担保贷款贴息"/>
    <s v="专项指标"/>
    <n v="303"/>
    <n v="360000"/>
    <n v="70000"/>
    <m/>
    <m/>
    <m/>
    <m/>
    <m/>
    <m/>
    <n v="70000"/>
    <m/>
    <m/>
    <m/>
    <m/>
    <m/>
    <m/>
  </r>
  <r>
    <m/>
    <m/>
    <x v="14"/>
    <s v="20807"/>
    <x v="52"/>
    <s v="人社局"/>
    <s v="就业专项资金"/>
    <s v="专项指标"/>
    <n v="302"/>
    <n v="3250000"/>
    <n v="3700000"/>
    <m/>
    <m/>
    <m/>
    <m/>
    <m/>
    <m/>
    <n v="3700000"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社保医保中心"/>
    <n v="8"/>
    <x v="0"/>
    <s v=""/>
    <x v="0"/>
    <m/>
    <m/>
    <m/>
    <m/>
    <n v="31970672"/>
    <n v="37421047"/>
    <n v="7702272"/>
    <n v="264800"/>
    <n v="3752751"/>
    <n v="0"/>
    <n v="0"/>
    <n v="0"/>
    <n v="25701224"/>
    <m/>
    <m/>
    <m/>
    <n v="0"/>
    <n v="0"/>
    <n v="0"/>
  </r>
  <r>
    <m/>
    <m/>
    <x v="14"/>
    <s v="20801"/>
    <x v="53"/>
    <s v="社保医保中心"/>
    <s v="人员工资津贴"/>
    <s v="本级"/>
    <n v="301"/>
    <n v="246492"/>
    <n v="442188"/>
    <n v="442188"/>
    <m/>
    <m/>
    <m/>
    <m/>
    <m/>
    <m/>
    <m/>
    <m/>
    <m/>
    <m/>
    <m/>
    <m/>
  </r>
  <r>
    <m/>
    <m/>
    <x v="14"/>
    <s v="20801"/>
    <x v="53"/>
    <s v="社保医保中心"/>
    <s v="绩效奖金"/>
    <s v="本级"/>
    <n v="301"/>
    <n v="60000"/>
    <n v="80000"/>
    <n v="80000"/>
    <m/>
    <m/>
    <m/>
    <m/>
    <m/>
    <m/>
    <m/>
    <m/>
    <m/>
    <m/>
    <m/>
    <m/>
  </r>
  <r>
    <m/>
    <m/>
    <x v="14"/>
    <s v="20801"/>
    <x v="53"/>
    <s v="社保医保中心"/>
    <s v="第十三个月奖励金"/>
    <s v="本级"/>
    <n v="301"/>
    <n v="20541"/>
    <n v="36849"/>
    <n v="36849"/>
    <m/>
    <m/>
    <m/>
    <m/>
    <m/>
    <m/>
    <m/>
    <m/>
    <m/>
    <m/>
    <m/>
    <m/>
  </r>
  <r>
    <m/>
    <m/>
    <x v="14"/>
    <s v="20801"/>
    <x v="53"/>
    <s v="社保医保中心"/>
    <s v="伙食补助"/>
    <s v="本级"/>
    <n v="301"/>
    <n v="21600"/>
    <n v="28800"/>
    <n v="28800"/>
    <m/>
    <m/>
    <m/>
    <m/>
    <m/>
    <m/>
    <m/>
    <m/>
    <m/>
    <m/>
    <m/>
    <m/>
  </r>
  <r>
    <m/>
    <m/>
    <x v="14"/>
    <s v="20801"/>
    <x v="53"/>
    <s v="社保医保中心"/>
    <s v="公务交通补贴"/>
    <s v="本级"/>
    <n v="302"/>
    <n v="50400"/>
    <n v="64800"/>
    <m/>
    <n v="64800"/>
    <m/>
    <m/>
    <m/>
    <m/>
    <m/>
    <m/>
    <m/>
    <m/>
    <m/>
    <m/>
    <m/>
  </r>
  <r>
    <m/>
    <m/>
    <x v="14"/>
    <s v="20801"/>
    <x v="53"/>
    <s v="社保医保中心"/>
    <s v="住房公积金"/>
    <s v="本级"/>
    <n v="303"/>
    <n v="29579"/>
    <n v="67083"/>
    <m/>
    <m/>
    <n v="67083"/>
    <m/>
    <m/>
    <m/>
    <m/>
    <m/>
    <m/>
    <m/>
    <m/>
    <m/>
    <m/>
  </r>
  <r>
    <m/>
    <m/>
    <x v="14"/>
    <s v="20801"/>
    <x v="53"/>
    <s v="社保医保中心"/>
    <s v="人头经费"/>
    <s v="本级"/>
    <n v="302"/>
    <n v="150000"/>
    <n v="200000"/>
    <m/>
    <n v="200000"/>
    <m/>
    <m/>
    <m/>
    <m/>
    <m/>
    <m/>
    <m/>
    <m/>
    <m/>
    <m/>
    <m/>
  </r>
  <r>
    <m/>
    <m/>
    <x v="14"/>
    <s v="20805"/>
    <x v="54"/>
    <s v="机关养老"/>
    <s v="机关事业退休津贴"/>
    <s v="本级"/>
    <n v="303"/>
    <m/>
    <n v="2378520"/>
    <m/>
    <m/>
    <n v="2378520"/>
    <m/>
    <m/>
    <m/>
    <m/>
    <m/>
    <m/>
    <m/>
    <m/>
    <m/>
    <m/>
  </r>
  <r>
    <m/>
    <m/>
    <x v="14"/>
    <s v="20805"/>
    <x v="54"/>
    <s v="企业养老"/>
    <s v="企业退休津贴"/>
    <s v="本级"/>
    <n v="303"/>
    <m/>
    <n v="1307148"/>
    <m/>
    <m/>
    <n v="1307148"/>
    <m/>
    <m/>
    <m/>
    <m/>
    <m/>
    <m/>
    <m/>
    <m/>
    <m/>
    <m/>
  </r>
  <r>
    <m/>
    <m/>
    <x v="14"/>
    <s v="20805"/>
    <x v="55"/>
    <s v="机关养老"/>
    <s v="机关事业人年金缴费"/>
    <s v="本级"/>
    <n v="301"/>
    <m/>
    <n v="1498590"/>
    <n v="1498590"/>
    <m/>
    <m/>
    <m/>
    <m/>
    <m/>
    <m/>
    <m/>
    <m/>
    <m/>
    <m/>
    <m/>
    <m/>
  </r>
  <r>
    <m/>
    <m/>
    <x v="14"/>
    <s v="20805"/>
    <x v="56"/>
    <s v="机关养老"/>
    <s v="机关事业人员养老缴费"/>
    <s v="本级"/>
    <n v="301"/>
    <n v="4380000"/>
    <n v="3746465"/>
    <n v="3746465"/>
    <m/>
    <m/>
    <m/>
    <m/>
    <m/>
    <m/>
    <m/>
    <m/>
    <m/>
    <m/>
    <m/>
    <m/>
  </r>
  <r>
    <m/>
    <m/>
    <x v="15"/>
    <s v="21011"/>
    <x v="57"/>
    <s v="职工医保"/>
    <s v="医保缴费"/>
    <s v="本级"/>
    <n v="301"/>
    <n v="1250000"/>
    <n v="1498590"/>
    <n v="1498590"/>
    <m/>
    <m/>
    <m/>
    <m/>
    <m/>
    <m/>
    <m/>
    <m/>
    <m/>
    <m/>
    <m/>
    <m/>
  </r>
  <r>
    <m/>
    <m/>
    <x v="15"/>
    <s v="21012"/>
    <x v="58"/>
    <s v="农合办"/>
    <s v="农合本级财政配套"/>
    <s v="本级"/>
    <n v="302"/>
    <n v="260000"/>
    <n v="291424"/>
    <m/>
    <m/>
    <m/>
    <m/>
    <m/>
    <m/>
    <n v="291424"/>
    <m/>
    <m/>
    <m/>
    <m/>
    <m/>
    <m/>
  </r>
  <r>
    <m/>
    <m/>
    <x v="14"/>
    <s v="20827"/>
    <x v="59"/>
    <s v="工伤保险"/>
    <s v="工伤保险缴费"/>
    <s v="本级"/>
    <n v="301"/>
    <n v="156000"/>
    <n v="187326"/>
    <n v="187326"/>
    <m/>
    <m/>
    <m/>
    <m/>
    <m/>
    <m/>
    <m/>
    <m/>
    <m/>
    <m/>
    <m/>
    <m/>
  </r>
  <r>
    <m/>
    <m/>
    <x v="14"/>
    <s v="20827"/>
    <x v="60"/>
    <s v="失业保险"/>
    <s v="失业保险缴费"/>
    <s v="本级"/>
    <n v="301"/>
    <n v="154000"/>
    <n v="183464"/>
    <n v="183464"/>
    <m/>
    <m/>
    <m/>
    <m/>
    <m/>
    <m/>
    <m/>
    <m/>
    <m/>
    <m/>
    <m/>
    <m/>
  </r>
  <r>
    <m/>
    <m/>
    <x v="14"/>
    <s v="20826"/>
    <x v="61"/>
    <s v="企业养老"/>
    <s v="企业养老本级财政配套"/>
    <s v="本级"/>
    <n v="303"/>
    <n v="800000"/>
    <n v="800000"/>
    <m/>
    <m/>
    <m/>
    <m/>
    <m/>
    <m/>
    <n v="800000"/>
    <m/>
    <m/>
    <m/>
    <m/>
    <m/>
    <m/>
  </r>
  <r>
    <m/>
    <m/>
    <x v="14"/>
    <s v="20826"/>
    <x v="62"/>
    <s v="新农保"/>
    <s v="城乡居民养财政老配套"/>
    <s v="本级"/>
    <n v="303"/>
    <n v="35000"/>
    <n v="350000"/>
    <m/>
    <m/>
    <m/>
    <m/>
    <m/>
    <m/>
    <n v="350000"/>
    <m/>
    <m/>
    <m/>
    <m/>
    <m/>
    <m/>
  </r>
  <r>
    <m/>
    <m/>
    <x v="14"/>
    <s v="20826"/>
    <x v="63"/>
    <s v="企业养老"/>
    <s v="2016年退役士兵困难补助"/>
    <s v="本级"/>
    <n v="303"/>
    <n v="119800"/>
    <n v="119800"/>
    <m/>
    <m/>
    <m/>
    <m/>
    <m/>
    <m/>
    <n v="119800"/>
    <m/>
    <m/>
    <m/>
    <m/>
    <m/>
    <m/>
  </r>
  <r>
    <m/>
    <m/>
    <x v="14"/>
    <s v="20826"/>
    <x v="61"/>
    <s v="企业养老"/>
    <s v="企业养老上级补助"/>
    <s v="专项指标"/>
    <n v="303"/>
    <n v="24000000"/>
    <n v="24000000"/>
    <m/>
    <m/>
    <m/>
    <m/>
    <m/>
    <m/>
    <n v="24000000"/>
    <m/>
    <m/>
    <m/>
    <m/>
    <m/>
    <m/>
  </r>
  <r>
    <m/>
    <m/>
    <x v="14"/>
    <s v="20826"/>
    <x v="62"/>
    <s v="新农保"/>
    <s v="城乡居民养财政老补助支出"/>
    <s v="专项指标"/>
    <n v="303"/>
    <n v="139900"/>
    <n v="140000"/>
    <m/>
    <m/>
    <m/>
    <m/>
    <m/>
    <m/>
    <n v="140000"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民政局"/>
    <n v="4"/>
    <x v="0"/>
    <s v=""/>
    <x v="0"/>
    <m/>
    <m/>
    <m/>
    <m/>
    <n v="8521035"/>
    <n v="8748571"/>
    <n v="303803"/>
    <n v="433000"/>
    <n v="115968"/>
    <n v="0"/>
    <n v="0"/>
    <n v="0"/>
    <n v="7895800"/>
    <m/>
    <m/>
    <m/>
    <n v="0"/>
    <n v="0"/>
    <n v="0"/>
  </r>
  <r>
    <m/>
    <m/>
    <x v="14"/>
    <s v="20802"/>
    <x v="64"/>
    <s v="民政局"/>
    <s v="人员工资津贴"/>
    <s v="本级"/>
    <n v="301"/>
    <n v="139608"/>
    <n v="228372"/>
    <n v="228372"/>
    <m/>
    <m/>
    <m/>
    <m/>
    <m/>
    <m/>
    <m/>
    <m/>
    <m/>
    <m/>
    <m/>
    <m/>
  </r>
  <r>
    <m/>
    <m/>
    <x v="14"/>
    <s v="20802"/>
    <x v="64"/>
    <s v="民政局"/>
    <s v="绩效奖金"/>
    <s v="本级"/>
    <n v="301"/>
    <n v="30000"/>
    <n v="42000"/>
    <n v="42000"/>
    <m/>
    <m/>
    <m/>
    <m/>
    <m/>
    <m/>
    <m/>
    <m/>
    <m/>
    <m/>
    <m/>
    <m/>
  </r>
  <r>
    <m/>
    <m/>
    <x v="14"/>
    <s v="20802"/>
    <x v="64"/>
    <s v="民政局"/>
    <s v="第十三个月奖励金"/>
    <s v="本级"/>
    <n v="301"/>
    <n v="11634"/>
    <n v="19031"/>
    <n v="19031"/>
    <m/>
    <m/>
    <m/>
    <m/>
    <m/>
    <m/>
    <m/>
    <m/>
    <m/>
    <m/>
    <m/>
    <m/>
  </r>
  <r>
    <m/>
    <m/>
    <x v="14"/>
    <s v="20802"/>
    <x v="64"/>
    <s v="民政局"/>
    <s v="伙食补助"/>
    <s v="本级"/>
    <n v="301"/>
    <n v="10800"/>
    <n v="14400"/>
    <n v="14400"/>
    <m/>
    <m/>
    <m/>
    <m/>
    <m/>
    <m/>
    <m/>
    <m/>
    <m/>
    <m/>
    <m/>
    <m/>
  </r>
  <r>
    <m/>
    <m/>
    <x v="14"/>
    <s v="20802"/>
    <x v="64"/>
    <s v="民政局"/>
    <s v="公务交通补贴"/>
    <s v="本级"/>
    <n v="302"/>
    <n v="25200"/>
    <n v="33000"/>
    <m/>
    <n v="33000"/>
    <m/>
    <m/>
    <m/>
    <m/>
    <m/>
    <m/>
    <m/>
    <m/>
    <m/>
    <m/>
    <m/>
  </r>
  <r>
    <m/>
    <m/>
    <x v="14"/>
    <s v="20802"/>
    <x v="64"/>
    <s v="民政局"/>
    <s v="住房公积金"/>
    <s v="本级"/>
    <n v="303"/>
    <n v="16753"/>
    <n v="34728"/>
    <m/>
    <m/>
    <n v="34728"/>
    <m/>
    <m/>
    <m/>
    <m/>
    <m/>
    <m/>
    <m/>
    <m/>
    <m/>
    <m/>
  </r>
  <r>
    <m/>
    <m/>
    <x v="14"/>
    <s v="20802"/>
    <x v="64"/>
    <s v="民政局"/>
    <s v="单位工作经费"/>
    <s v="本级"/>
    <n v="302"/>
    <n v="310000"/>
    <n v="320000"/>
    <m/>
    <n v="320000"/>
    <m/>
    <m/>
    <m/>
    <m/>
    <m/>
    <m/>
    <m/>
    <m/>
    <m/>
    <m/>
    <m/>
  </r>
  <r>
    <m/>
    <m/>
    <x v="14"/>
    <s v="20802"/>
    <x v="64"/>
    <s v="民政局"/>
    <s v="村委换届经费"/>
    <s v="本级"/>
    <n v="302"/>
    <m/>
    <n v="80000"/>
    <m/>
    <n v="80000"/>
    <m/>
    <m/>
    <m/>
    <m/>
    <m/>
    <m/>
    <m/>
    <m/>
    <m/>
    <m/>
    <m/>
  </r>
  <r>
    <m/>
    <m/>
    <x v="14"/>
    <s v="20819"/>
    <x v="65"/>
    <s v="民政局"/>
    <s v="城乡低保配套"/>
    <s v="本级"/>
    <n v="303"/>
    <n v="90000"/>
    <n v="90000"/>
    <m/>
    <m/>
    <m/>
    <m/>
    <m/>
    <m/>
    <n v="90000"/>
    <m/>
    <m/>
    <m/>
    <m/>
    <m/>
    <m/>
  </r>
  <r>
    <m/>
    <m/>
    <x v="14"/>
    <s v="20825"/>
    <x v="66"/>
    <s v="民政局"/>
    <s v="下岗人员生活费"/>
    <s v="本级"/>
    <n v="303"/>
    <n v="81240"/>
    <n v="81240"/>
    <m/>
    <m/>
    <n v="81240"/>
    <m/>
    <m/>
    <m/>
    <m/>
    <m/>
    <m/>
    <m/>
    <m/>
    <m/>
    <m/>
  </r>
  <r>
    <m/>
    <m/>
    <x v="15"/>
    <s v="21013"/>
    <x v="67"/>
    <s v="民政局"/>
    <s v="城乡医疗救助"/>
    <s v="专项指标"/>
    <n v="303"/>
    <n v="510000"/>
    <n v="510000"/>
    <m/>
    <m/>
    <m/>
    <m/>
    <m/>
    <m/>
    <n v="510000"/>
    <m/>
    <m/>
    <m/>
    <m/>
    <m/>
    <m/>
  </r>
  <r>
    <m/>
    <m/>
    <x v="14"/>
    <s v="20808"/>
    <x v="68"/>
    <s v="民政局"/>
    <s v="优抚、抚恤"/>
    <s v="专项指标"/>
    <n v="303"/>
    <n v="2196600"/>
    <n v="2196600"/>
    <m/>
    <m/>
    <m/>
    <m/>
    <m/>
    <m/>
    <n v="2196600"/>
    <m/>
    <m/>
    <m/>
    <m/>
    <m/>
    <m/>
  </r>
  <r>
    <m/>
    <m/>
    <x v="14"/>
    <s v="20809"/>
    <x v="69"/>
    <s v="民政局"/>
    <s v="退役安置"/>
    <s v="专项指标"/>
    <n v="303"/>
    <n v="90000"/>
    <n v="90000"/>
    <m/>
    <m/>
    <m/>
    <m/>
    <m/>
    <m/>
    <n v="90000"/>
    <m/>
    <m/>
    <m/>
    <m/>
    <m/>
    <m/>
  </r>
  <r>
    <m/>
    <m/>
    <x v="14"/>
    <s v="20810"/>
    <x v="70"/>
    <s v="民政局"/>
    <s v="社会福利"/>
    <s v="专项指标"/>
    <n v="303"/>
    <n v="222000"/>
    <n v="222000"/>
    <m/>
    <m/>
    <m/>
    <m/>
    <m/>
    <m/>
    <n v="222000"/>
    <m/>
    <m/>
    <m/>
    <m/>
    <m/>
    <m/>
  </r>
  <r>
    <m/>
    <m/>
    <x v="14"/>
    <s v="20811"/>
    <x v="71"/>
    <s v="民政局"/>
    <s v="残疾人事业"/>
    <s v="专项指标"/>
    <n v="303"/>
    <n v="118600"/>
    <n v="118600"/>
    <m/>
    <m/>
    <m/>
    <m/>
    <m/>
    <m/>
    <n v="118600"/>
    <m/>
    <m/>
    <m/>
    <m/>
    <m/>
    <m/>
  </r>
  <r>
    <m/>
    <m/>
    <x v="14"/>
    <s v="20820"/>
    <x v="72"/>
    <s v="民政局"/>
    <s v="临时救助"/>
    <s v="专项指标"/>
    <n v="303"/>
    <n v="150000"/>
    <n v="150000"/>
    <m/>
    <m/>
    <m/>
    <m/>
    <m/>
    <m/>
    <n v="150000"/>
    <m/>
    <m/>
    <m/>
    <m/>
    <m/>
    <m/>
  </r>
  <r>
    <m/>
    <m/>
    <x v="14"/>
    <s v="20821"/>
    <x v="73"/>
    <s v="民政局"/>
    <s v="特困人员供养"/>
    <s v="专项指标"/>
    <n v="303"/>
    <n v="40000"/>
    <n v="40000"/>
    <m/>
    <m/>
    <m/>
    <m/>
    <m/>
    <m/>
    <n v="40000"/>
    <m/>
    <m/>
    <m/>
    <m/>
    <m/>
    <m/>
  </r>
  <r>
    <m/>
    <m/>
    <x v="14"/>
    <s v="20815"/>
    <x v="74"/>
    <s v="民政局"/>
    <s v="自然灾害生活救助"/>
    <s v="专项指标"/>
    <n v="303"/>
    <n v="170000"/>
    <n v="170000"/>
    <m/>
    <m/>
    <m/>
    <m/>
    <m/>
    <m/>
    <n v="170000"/>
    <m/>
    <m/>
    <m/>
    <m/>
    <m/>
    <m/>
  </r>
  <r>
    <m/>
    <m/>
    <x v="14"/>
    <s v="20825"/>
    <x v="66"/>
    <s v="民政局"/>
    <s v="其他生活救助"/>
    <s v="专项指标"/>
    <n v="303"/>
    <n v="168600"/>
    <n v="168600"/>
    <m/>
    <m/>
    <m/>
    <m/>
    <m/>
    <m/>
    <n v="168600"/>
    <m/>
    <m/>
    <m/>
    <m/>
    <m/>
    <m/>
  </r>
  <r>
    <m/>
    <m/>
    <x v="14"/>
    <s v="20899"/>
    <x v="75"/>
    <s v="民政局"/>
    <s v="其他社会保障"/>
    <s v="专项指标"/>
    <n v="303"/>
    <n v="510000"/>
    <n v="510000"/>
    <m/>
    <m/>
    <m/>
    <m/>
    <m/>
    <m/>
    <n v="510000"/>
    <m/>
    <m/>
    <m/>
    <m/>
    <m/>
    <m/>
  </r>
  <r>
    <m/>
    <m/>
    <x v="14"/>
    <s v="20819"/>
    <x v="76"/>
    <s v="民政局"/>
    <s v="城乡低保"/>
    <s v="专项指标"/>
    <n v="303"/>
    <n v="3630000"/>
    <n v="3630000"/>
    <m/>
    <m/>
    <m/>
    <m/>
    <m/>
    <m/>
    <n v="3630000"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卫计委"/>
    <n v="9"/>
    <x v="0"/>
    <s v=""/>
    <x v="0"/>
    <m/>
    <m/>
    <m/>
    <m/>
    <n v="3002460"/>
    <n v="3236542"/>
    <n v="702143"/>
    <n v="673938"/>
    <n v="210761"/>
    <n v="0"/>
    <n v="0"/>
    <n v="1649700"/>
    <n v="0"/>
    <m/>
    <m/>
    <m/>
    <m/>
    <m/>
    <n v="0"/>
  </r>
  <r>
    <m/>
    <m/>
    <x v="15"/>
    <s v="21007"/>
    <x v="77"/>
    <s v="卫计委"/>
    <s v="人员工资津贴"/>
    <s v="本级"/>
    <n v="301"/>
    <n v="376728"/>
    <n v="530532"/>
    <n v="530532"/>
    <m/>
    <m/>
    <m/>
    <m/>
    <m/>
    <m/>
    <m/>
    <m/>
    <m/>
    <m/>
    <m/>
    <m/>
  </r>
  <r>
    <m/>
    <m/>
    <x v="15"/>
    <s v="21007"/>
    <x v="77"/>
    <s v="卫计委"/>
    <s v="绩效奖金"/>
    <s v="本级"/>
    <n v="301"/>
    <n v="90000"/>
    <n v="95000"/>
    <n v="95000"/>
    <m/>
    <m/>
    <m/>
    <m/>
    <m/>
    <m/>
    <m/>
    <m/>
    <m/>
    <m/>
    <m/>
    <m/>
  </r>
  <r>
    <m/>
    <m/>
    <x v="15"/>
    <s v="21007"/>
    <x v="77"/>
    <s v="卫计委"/>
    <s v="第十三个月奖励金"/>
    <s v="本级"/>
    <n v="301"/>
    <n v="31394"/>
    <n v="44211"/>
    <n v="44211"/>
    <m/>
    <m/>
    <m/>
    <m/>
    <m/>
    <m/>
    <m/>
    <m/>
    <m/>
    <m/>
    <m/>
    <m/>
  </r>
  <r>
    <m/>
    <m/>
    <x v="15"/>
    <s v="21007"/>
    <x v="77"/>
    <s v="卫计委"/>
    <s v="伙食补助"/>
    <s v="本级"/>
    <n v="301"/>
    <n v="32400"/>
    <n v="32400"/>
    <n v="32400"/>
    <m/>
    <m/>
    <m/>
    <m/>
    <m/>
    <m/>
    <m/>
    <m/>
    <m/>
    <m/>
    <m/>
    <m/>
  </r>
  <r>
    <m/>
    <m/>
    <x v="15"/>
    <s v="21007"/>
    <x v="77"/>
    <s v="卫计委"/>
    <s v="公务交通补贴"/>
    <s v="本级"/>
    <n v="302"/>
    <n v="75600"/>
    <n v="74400"/>
    <m/>
    <n v="74400"/>
    <m/>
    <m/>
    <m/>
    <m/>
    <m/>
    <m/>
    <m/>
    <m/>
    <m/>
    <m/>
    <m/>
  </r>
  <r>
    <m/>
    <m/>
    <x v="15"/>
    <s v="21007"/>
    <x v="77"/>
    <s v="卫计委"/>
    <s v="住房公积金"/>
    <s v="本级"/>
    <n v="303"/>
    <n v="45208"/>
    <n v="80369"/>
    <m/>
    <m/>
    <n v="80369"/>
    <m/>
    <m/>
    <m/>
    <m/>
    <m/>
    <m/>
    <m/>
    <m/>
    <m/>
    <m/>
  </r>
  <r>
    <m/>
    <m/>
    <x v="15"/>
    <s v="21007"/>
    <x v="77"/>
    <s v="卫计委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5"/>
    <s v="21007"/>
    <x v="77"/>
    <s v="计生委"/>
    <s v="人头经费"/>
    <s v="本级"/>
    <n v="302"/>
    <n v="8000"/>
    <n v="9000"/>
    <m/>
    <n v="9000"/>
    <m/>
    <m/>
    <m/>
    <m/>
    <m/>
    <m/>
    <m/>
    <m/>
    <m/>
    <m/>
    <m/>
  </r>
  <r>
    <m/>
    <m/>
    <x v="15"/>
    <s v="21007"/>
    <x v="77"/>
    <s v="计生委"/>
    <s v="计划生育事业费"/>
    <s v="本级"/>
    <n v="302"/>
    <n v="179000"/>
    <n v="197000"/>
    <m/>
    <n v="197000"/>
    <m/>
    <m/>
    <m/>
    <m/>
    <m/>
    <m/>
    <m/>
    <m/>
    <m/>
    <m/>
    <m/>
  </r>
  <r>
    <m/>
    <m/>
    <x v="15"/>
    <s v="21007"/>
    <x v="77"/>
    <s v="计生委"/>
    <s v="流入人口管理"/>
    <s v="本级"/>
    <n v="302"/>
    <n v="3450"/>
    <n v="3450"/>
    <m/>
    <n v="3450"/>
    <m/>
    <m/>
    <m/>
    <m/>
    <m/>
    <m/>
    <m/>
    <m/>
    <m/>
    <m/>
    <m/>
  </r>
  <r>
    <m/>
    <m/>
    <x v="15"/>
    <s v="21007"/>
    <x v="77"/>
    <s v="计生委"/>
    <s v="城镇独生子女保健费"/>
    <s v="本级"/>
    <n v="302"/>
    <n v="8000"/>
    <n v="8000"/>
    <m/>
    <n v="8000"/>
    <m/>
    <m/>
    <m/>
    <m/>
    <m/>
    <m/>
    <m/>
    <m/>
    <m/>
    <m/>
    <m/>
  </r>
  <r>
    <m/>
    <m/>
    <x v="15"/>
    <s v="21007"/>
    <x v="78"/>
    <s v="计生委"/>
    <s v="2014-2015计划生育独生子女奖励"/>
    <s v="本级"/>
    <n v="303"/>
    <n v="130392"/>
    <n v="130392"/>
    <m/>
    <m/>
    <n v="130392"/>
    <m/>
    <m/>
    <m/>
    <m/>
    <m/>
    <m/>
    <m/>
    <m/>
    <m/>
    <m/>
  </r>
  <r>
    <m/>
    <m/>
    <x v="15"/>
    <s v="21007"/>
    <x v="78"/>
    <s v="计生委"/>
    <s v="2016年独生子女奖励"/>
    <s v="本级"/>
    <n v="303"/>
    <n v="50880"/>
    <n v="50880"/>
    <m/>
    <n v="50880"/>
    <m/>
    <m/>
    <m/>
    <m/>
    <m/>
    <m/>
    <m/>
    <m/>
    <m/>
    <m/>
    <m/>
  </r>
  <r>
    <m/>
    <m/>
    <x v="15"/>
    <s v="21007"/>
    <x v="77"/>
    <s v="计生委"/>
    <s v="孕前优生健康检查配套资金"/>
    <s v="本级"/>
    <n v="302"/>
    <n v="6408"/>
    <n v="6408"/>
    <m/>
    <n v="6408"/>
    <m/>
    <m/>
    <m/>
    <m/>
    <m/>
    <m/>
    <m/>
    <m/>
    <m/>
    <m/>
    <m/>
  </r>
  <r>
    <m/>
    <m/>
    <x v="15"/>
    <s v="21007"/>
    <x v="77"/>
    <s v="计生委"/>
    <s v="计生协会经费"/>
    <s v="本级"/>
    <n v="302"/>
    <n v="14300"/>
    <n v="15800"/>
    <m/>
    <n v="15800"/>
    <m/>
    <m/>
    <m/>
    <m/>
    <m/>
    <m/>
    <m/>
    <m/>
    <m/>
    <m/>
    <m/>
  </r>
  <r>
    <m/>
    <m/>
    <x v="15"/>
    <s v="21007"/>
    <x v="77"/>
    <s v="计生委"/>
    <s v="回龙镇居委会计划生育事业费"/>
    <s v="本级"/>
    <n v="302"/>
    <n v="20000"/>
    <n v="20000"/>
    <m/>
    <n v="20000"/>
    <m/>
    <m/>
    <m/>
    <m/>
    <m/>
    <m/>
    <m/>
    <m/>
    <m/>
    <m/>
    <m/>
  </r>
  <r>
    <m/>
    <m/>
    <x v="15"/>
    <s v="21007"/>
    <x v="78"/>
    <s v="计生委"/>
    <s v="计生专项补助"/>
    <s v="专项指标"/>
    <n v="302"/>
    <n v="6700"/>
    <n v="6700"/>
    <m/>
    <m/>
    <m/>
    <m/>
    <m/>
    <n v="6700"/>
    <m/>
    <m/>
    <m/>
    <m/>
    <m/>
    <m/>
    <m/>
  </r>
  <r>
    <m/>
    <m/>
    <x v="15"/>
    <s v="21007"/>
    <x v="78"/>
    <s v="计生委"/>
    <s v="计生家庭贴息贷款项目"/>
    <s v="专项指标"/>
    <n v="302"/>
    <n v="8000"/>
    <n v="8000"/>
    <m/>
    <m/>
    <m/>
    <m/>
    <m/>
    <n v="8000"/>
    <m/>
    <m/>
    <m/>
    <m/>
    <m/>
    <m/>
    <m/>
  </r>
  <r>
    <m/>
    <m/>
    <x v="15"/>
    <s v="21007"/>
    <x v="79"/>
    <s v="计生委"/>
    <s v="计生服务补助"/>
    <s v="专项指标"/>
    <n v="302"/>
    <n v="10400"/>
    <n v="10400"/>
    <m/>
    <m/>
    <m/>
    <m/>
    <m/>
    <n v="10400"/>
    <m/>
    <m/>
    <m/>
    <m/>
    <m/>
    <m/>
    <m/>
  </r>
  <r>
    <m/>
    <m/>
    <x v="15"/>
    <s v="21007"/>
    <x v="78"/>
    <s v="计生委"/>
    <s v="计划生育事业基金"/>
    <s v="专项指标"/>
    <n v="302"/>
    <n v="117000"/>
    <n v="117000"/>
    <m/>
    <m/>
    <m/>
    <m/>
    <m/>
    <n v="117000"/>
    <m/>
    <m/>
    <m/>
    <m/>
    <m/>
    <m/>
    <m/>
  </r>
  <r>
    <m/>
    <m/>
    <x v="15"/>
    <s v="21007"/>
    <x v="77"/>
    <s v="卫计委"/>
    <s v="人头经费"/>
    <s v="本级"/>
    <n v="302"/>
    <n v="1000"/>
    <n v="9000"/>
    <m/>
    <n v="9000"/>
    <m/>
    <m/>
    <m/>
    <m/>
    <m/>
    <m/>
    <m/>
    <m/>
    <m/>
    <m/>
    <m/>
  </r>
  <r>
    <m/>
    <m/>
    <x v="15"/>
    <s v="21007"/>
    <x v="77"/>
    <s v="卫计委"/>
    <s v="单位运转工作经费"/>
    <s v="本级"/>
    <n v="302"/>
    <n v="150000"/>
    <n v="150000"/>
    <m/>
    <n v="150000"/>
    <m/>
    <m/>
    <m/>
    <m/>
    <m/>
    <m/>
    <m/>
    <m/>
    <m/>
    <m/>
    <m/>
  </r>
  <r>
    <m/>
    <m/>
    <x v="15"/>
    <s v="21007"/>
    <x v="77"/>
    <s v="卫生局"/>
    <s v="基本公共卫生服务配套"/>
    <s v="本级"/>
    <n v="302"/>
    <n v="80000"/>
    <n v="80000"/>
    <m/>
    <n v="80000"/>
    <m/>
    <m/>
    <m/>
    <m/>
    <m/>
    <m/>
    <m/>
    <m/>
    <m/>
    <m/>
    <m/>
  </r>
  <r>
    <m/>
    <m/>
    <x v="15"/>
    <s v="21007"/>
    <x v="77"/>
    <s v="卫生局"/>
    <s v="卫生防疫经费"/>
    <s v="本级"/>
    <n v="302"/>
    <n v="30000"/>
    <n v="30000"/>
    <m/>
    <n v="30000"/>
    <m/>
    <m/>
    <m/>
    <m/>
    <m/>
    <m/>
    <m/>
    <m/>
    <m/>
    <m/>
    <m/>
  </r>
  <r>
    <m/>
    <m/>
    <x v="15"/>
    <s v="21007"/>
    <x v="77"/>
    <s v="卫生局"/>
    <s v="乡镇卫生院建设"/>
    <s v="专项指标"/>
    <n v="302"/>
    <n v="1150000"/>
    <n v="1150000"/>
    <m/>
    <m/>
    <m/>
    <m/>
    <m/>
    <n v="1150000"/>
    <m/>
    <m/>
    <m/>
    <m/>
    <m/>
    <m/>
    <m/>
  </r>
  <r>
    <m/>
    <m/>
    <x v="15"/>
    <s v="21007"/>
    <x v="77"/>
    <s v="卫生局"/>
    <s v="基本药物制度补助"/>
    <s v="专项指标"/>
    <n v="302"/>
    <n v="165000"/>
    <n v="165000"/>
    <m/>
    <m/>
    <m/>
    <m/>
    <m/>
    <n v="165000"/>
    <m/>
    <m/>
    <m/>
    <m/>
    <m/>
    <m/>
    <m/>
  </r>
  <r>
    <m/>
    <m/>
    <x v="15"/>
    <s v="21007"/>
    <x v="77"/>
    <s v="卫生局"/>
    <s v="农村卫生三项"/>
    <s v="专项指标"/>
    <n v="302"/>
    <n v="100000"/>
    <n v="100000"/>
    <m/>
    <m/>
    <m/>
    <m/>
    <m/>
    <n v="100000"/>
    <m/>
    <m/>
    <m/>
    <m/>
    <m/>
    <m/>
    <m/>
  </r>
  <r>
    <m/>
    <m/>
    <x v="15"/>
    <s v="21007"/>
    <x v="77"/>
    <s v="卫生局"/>
    <s v="产妇住院补助"/>
    <s v="专项指标"/>
    <n v="302"/>
    <n v="14000"/>
    <n v="14000"/>
    <m/>
    <m/>
    <m/>
    <m/>
    <m/>
    <n v="14000"/>
    <m/>
    <m/>
    <m/>
    <m/>
    <m/>
    <m/>
    <m/>
  </r>
  <r>
    <m/>
    <m/>
    <x v="15"/>
    <s v="21007"/>
    <x v="77"/>
    <s v="卫生局"/>
    <s v="公共卫生服务"/>
    <s v="专项指标"/>
    <n v="302"/>
    <n v="28600"/>
    <n v="28600"/>
    <m/>
    <m/>
    <m/>
    <m/>
    <m/>
    <n v="28600"/>
    <m/>
    <m/>
    <m/>
    <m/>
    <m/>
    <m/>
    <m/>
  </r>
  <r>
    <m/>
    <m/>
    <x v="15"/>
    <s v="21007"/>
    <x v="77"/>
    <s v="卫生局"/>
    <s v="执业医师试点项目经费"/>
    <s v="专项指标"/>
    <n v="302"/>
    <n v="50000"/>
    <n v="50000"/>
    <m/>
    <m/>
    <m/>
    <m/>
    <m/>
    <n v="50000"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医院"/>
    <n v="5"/>
    <x v="8"/>
    <s v=""/>
    <x v="0"/>
    <m/>
    <m/>
    <m/>
    <m/>
    <n v="405396"/>
    <n v="843193"/>
    <n v="802436"/>
    <n v="0"/>
    <n v="40757"/>
    <n v="0"/>
    <n v="0"/>
    <n v="0"/>
    <n v="0"/>
    <m/>
    <m/>
    <m/>
    <n v="0"/>
    <n v="0"/>
    <n v="0"/>
  </r>
  <r>
    <m/>
    <m/>
    <x v="15"/>
    <s v="21003"/>
    <x v="80"/>
    <s v="医院"/>
    <s v="人员工资津贴"/>
    <s v="本级"/>
    <n v="301"/>
    <n v="300996"/>
    <n v="294636"/>
    <n v="294636"/>
    <m/>
    <m/>
    <m/>
    <m/>
    <m/>
    <m/>
    <m/>
    <m/>
    <m/>
    <m/>
    <m/>
    <m/>
  </r>
  <r>
    <m/>
    <m/>
    <x v="15"/>
    <s v="21003"/>
    <x v="80"/>
    <s v="医院"/>
    <s v="绩效工资"/>
    <s v="本级"/>
    <n v="301"/>
    <n v="61200"/>
    <n v="45000"/>
    <n v="45000"/>
    <m/>
    <m/>
    <m/>
    <m/>
    <m/>
    <m/>
    <m/>
    <m/>
    <m/>
    <m/>
    <m/>
    <m/>
  </r>
  <r>
    <m/>
    <m/>
    <x v="15"/>
    <s v="21003"/>
    <x v="80"/>
    <s v="医院"/>
    <s v="社会保险缴费"/>
    <s v="本级"/>
    <n v="301"/>
    <m/>
    <n v="120800"/>
    <n v="120800"/>
    <m/>
    <m/>
    <m/>
    <m/>
    <m/>
    <m/>
    <m/>
    <m/>
    <m/>
    <m/>
    <m/>
    <m/>
  </r>
  <r>
    <m/>
    <m/>
    <x v="15"/>
    <s v="21003"/>
    <x v="80"/>
    <s v="医院"/>
    <s v="伙食补助"/>
    <s v="本级"/>
    <n v="301"/>
    <m/>
    <n v="72000"/>
    <n v="72000"/>
    <m/>
    <m/>
    <m/>
    <m/>
    <m/>
    <m/>
    <m/>
    <m/>
    <m/>
    <m/>
    <m/>
    <m/>
  </r>
  <r>
    <m/>
    <m/>
    <x v="15"/>
    <s v="21003"/>
    <x v="80"/>
    <s v="医院"/>
    <s v="住房公积金"/>
    <s v="本级"/>
    <n v="303"/>
    <m/>
    <n v="40757"/>
    <m/>
    <m/>
    <n v="40757"/>
    <m/>
    <m/>
    <m/>
    <m/>
    <m/>
    <m/>
    <m/>
    <m/>
    <m/>
    <m/>
  </r>
  <r>
    <m/>
    <m/>
    <x v="15"/>
    <s v="21003"/>
    <x v="80"/>
    <s v="医院"/>
    <s v="临工工资"/>
    <s v="本级"/>
    <n v="301"/>
    <n v="43200"/>
    <n v="270000"/>
    <n v="270000"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食药局"/>
    <n v="3"/>
    <x v="0"/>
    <m/>
    <x v="0"/>
    <m/>
    <m/>
    <m/>
    <m/>
    <n v="253506"/>
    <n v="447290"/>
    <n v="206237"/>
    <n v="217600"/>
    <n v="23453"/>
    <n v="0"/>
    <m/>
    <m/>
    <m/>
    <m/>
    <m/>
    <m/>
    <m/>
    <m/>
    <m/>
  </r>
  <r>
    <m/>
    <m/>
    <x v="15"/>
    <s v="21010"/>
    <x v="81"/>
    <s v="食药局"/>
    <s v="人员工资津贴"/>
    <s v="本级"/>
    <n v="301"/>
    <n v="89340"/>
    <n v="151788"/>
    <n v="151788"/>
    <m/>
    <m/>
    <m/>
    <m/>
    <m/>
    <m/>
    <m/>
    <m/>
    <m/>
    <m/>
    <m/>
    <m/>
  </r>
  <r>
    <m/>
    <m/>
    <x v="15"/>
    <s v="21010"/>
    <x v="81"/>
    <s v="食药局"/>
    <s v="绩效奖金"/>
    <s v="本级"/>
    <n v="301"/>
    <n v="20000"/>
    <n v="31000"/>
    <n v="31000"/>
    <m/>
    <m/>
    <m/>
    <m/>
    <m/>
    <m/>
    <m/>
    <m/>
    <m/>
    <m/>
    <m/>
    <m/>
  </r>
  <r>
    <m/>
    <m/>
    <x v="15"/>
    <s v="21010"/>
    <x v="81"/>
    <s v="食药局"/>
    <s v="第十三个月奖励金"/>
    <s v="本级"/>
    <n v="301"/>
    <n v="7445"/>
    <n v="12649"/>
    <n v="12649"/>
    <m/>
    <m/>
    <m/>
    <m/>
    <m/>
    <m/>
    <m/>
    <m/>
    <m/>
    <m/>
    <m/>
    <m/>
  </r>
  <r>
    <m/>
    <m/>
    <x v="15"/>
    <s v="21010"/>
    <x v="81"/>
    <s v="食药局"/>
    <s v="伙食补助"/>
    <s v="本级"/>
    <n v="301"/>
    <n v="7200"/>
    <n v="10800"/>
    <n v="10800"/>
    <m/>
    <m/>
    <m/>
    <m/>
    <m/>
    <m/>
    <m/>
    <m/>
    <m/>
    <m/>
    <m/>
    <m/>
  </r>
  <r>
    <m/>
    <m/>
    <x v="15"/>
    <s v="21010"/>
    <x v="81"/>
    <s v="食药局"/>
    <s v="公务交通补贴"/>
    <s v="本级"/>
    <n v="302"/>
    <n v="16800"/>
    <n v="24600"/>
    <m/>
    <n v="24600"/>
    <m/>
    <m/>
    <m/>
    <m/>
    <m/>
    <m/>
    <m/>
    <m/>
    <m/>
    <m/>
    <m/>
  </r>
  <r>
    <m/>
    <m/>
    <x v="15"/>
    <s v="21010"/>
    <x v="81"/>
    <s v="食药局"/>
    <s v="住房公积金"/>
    <s v="本级"/>
    <n v="303"/>
    <n v="10721"/>
    <n v="23453"/>
    <m/>
    <m/>
    <n v="23453"/>
    <m/>
    <m/>
    <m/>
    <m/>
    <m/>
    <m/>
    <m/>
    <m/>
    <m/>
    <m/>
  </r>
  <r>
    <m/>
    <m/>
    <x v="15"/>
    <s v="21010"/>
    <x v="81"/>
    <s v="食药局"/>
    <s v="人头经费"/>
    <s v="本级"/>
    <n v="302"/>
    <n v="2000"/>
    <n v="3000"/>
    <m/>
    <n v="3000"/>
    <m/>
    <m/>
    <m/>
    <m/>
    <m/>
    <m/>
    <m/>
    <m/>
    <m/>
    <m/>
    <m/>
  </r>
  <r>
    <m/>
    <m/>
    <x v="15"/>
    <s v="21010"/>
    <x v="81"/>
    <s v="食药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5"/>
    <s v="21010"/>
    <x v="81"/>
    <s v="食药局"/>
    <s v="食品安全抽检、监测"/>
    <s v="本级"/>
    <n v="302"/>
    <m/>
    <n v="30000"/>
    <m/>
    <n v="30000"/>
    <m/>
    <m/>
    <m/>
    <m/>
    <m/>
    <m/>
    <m/>
    <m/>
    <m/>
    <m/>
    <m/>
  </r>
  <r>
    <m/>
    <m/>
    <x v="15"/>
    <s v="21010"/>
    <x v="81"/>
    <s v="食药局"/>
    <s v="举报奖励经费"/>
    <s v="本级"/>
    <n v="302"/>
    <m/>
    <n v="10000"/>
    <m/>
    <n v="10000"/>
    <m/>
    <m/>
    <m/>
    <m/>
    <m/>
    <m/>
    <m/>
    <m/>
    <m/>
    <m/>
    <m/>
  </r>
  <r>
    <m/>
    <m/>
    <x v="15"/>
    <s v="21010"/>
    <x v="81"/>
    <s v="食药局"/>
    <s v="应急综合协调经费"/>
    <s v="本级"/>
    <n v="302"/>
    <m/>
    <n v="20000"/>
    <m/>
    <n v="20000"/>
    <m/>
    <m/>
    <m/>
    <m/>
    <m/>
    <m/>
    <m/>
    <m/>
    <m/>
    <m/>
    <m/>
  </r>
  <r>
    <m/>
    <m/>
    <x v="15"/>
    <s v="21010"/>
    <x v="81"/>
    <s v="食药局"/>
    <s v="食安委专项经费"/>
    <s v="本级"/>
    <n v="302"/>
    <m/>
    <n v="30000"/>
    <m/>
    <n v="30000"/>
    <m/>
    <m/>
    <m/>
    <m/>
    <m/>
    <m/>
    <m/>
    <m/>
    <m/>
    <m/>
    <m/>
  </r>
  <r>
    <m/>
    <m/>
    <x v="15"/>
    <s v="21010"/>
    <x v="81"/>
    <s v="食药局"/>
    <s v="单位运转工作经费"/>
    <s v="本级"/>
    <n v="302"/>
    <n v="80000"/>
    <n v="80000"/>
    <m/>
    <n v="8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环保局"/>
    <n v="1"/>
    <x v="0"/>
    <m/>
    <x v="0"/>
    <m/>
    <m/>
    <m/>
    <m/>
    <n v="7929798"/>
    <n v="35522257"/>
    <n v="100841"/>
    <n v="211000"/>
    <n v="10416"/>
    <n v="0"/>
    <n v="0"/>
    <n v="0"/>
    <n v="0"/>
    <m/>
    <m/>
    <m/>
    <n v="34500000"/>
    <n v="700000"/>
    <n v="0"/>
  </r>
  <r>
    <m/>
    <m/>
    <x v="16"/>
    <s v="21101"/>
    <x v="82"/>
    <s v="环保局"/>
    <s v="人员工资津贴"/>
    <s v="本级"/>
    <n v="301"/>
    <n v="83400"/>
    <n v="68124"/>
    <n v="68124"/>
    <m/>
    <m/>
    <m/>
    <m/>
    <m/>
    <m/>
    <m/>
    <m/>
    <m/>
    <m/>
    <m/>
    <m/>
  </r>
  <r>
    <m/>
    <m/>
    <x v="16"/>
    <s v="21101"/>
    <x v="82"/>
    <s v="环保局"/>
    <s v="绩效奖金"/>
    <s v="本级"/>
    <n v="301"/>
    <n v="20000"/>
    <n v="13000"/>
    <n v="13000"/>
    <m/>
    <m/>
    <m/>
    <m/>
    <m/>
    <m/>
    <m/>
    <m/>
    <m/>
    <m/>
    <m/>
    <m/>
  </r>
  <r>
    <m/>
    <m/>
    <x v="16"/>
    <s v="21101"/>
    <x v="82"/>
    <s v="环保局"/>
    <s v="第十三个月奖励金"/>
    <s v="本级"/>
    <n v="301"/>
    <n v="6950"/>
    <n v="5677"/>
    <n v="5677"/>
    <m/>
    <m/>
    <m/>
    <m/>
    <m/>
    <m/>
    <m/>
    <m/>
    <m/>
    <m/>
    <m/>
    <m/>
  </r>
  <r>
    <m/>
    <m/>
    <x v="16"/>
    <s v="21101"/>
    <x v="82"/>
    <s v="环保局"/>
    <s v="伙食补助"/>
    <s v="本级"/>
    <n v="301"/>
    <n v="7200"/>
    <n v="3600"/>
    <n v="3600"/>
    <m/>
    <m/>
    <m/>
    <m/>
    <m/>
    <m/>
    <m/>
    <m/>
    <m/>
    <m/>
    <m/>
    <m/>
  </r>
  <r>
    <m/>
    <m/>
    <x v="16"/>
    <s v="21101"/>
    <x v="82"/>
    <s v="环保局"/>
    <s v="公务交通补贴"/>
    <s v="本级"/>
    <n v="302"/>
    <n v="16800"/>
    <n v="9000"/>
    <m/>
    <n v="9000"/>
    <m/>
    <m/>
    <m/>
    <m/>
    <m/>
    <m/>
    <m/>
    <m/>
    <m/>
    <m/>
    <m/>
  </r>
  <r>
    <m/>
    <m/>
    <x v="16"/>
    <s v="21101"/>
    <x v="82"/>
    <s v="环保局"/>
    <s v="住房公积金"/>
    <s v="本级"/>
    <n v="303"/>
    <n v="10008"/>
    <n v="10416"/>
    <m/>
    <m/>
    <n v="10416"/>
    <m/>
    <m/>
    <m/>
    <m/>
    <m/>
    <m/>
    <m/>
    <m/>
    <m/>
    <m/>
  </r>
  <r>
    <m/>
    <m/>
    <x v="16"/>
    <s v="21101"/>
    <x v="82"/>
    <s v="环保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6"/>
    <s v="21101"/>
    <x v="82"/>
    <s v="环保局"/>
    <s v="临工工资"/>
    <s v="本级"/>
    <n v="301"/>
    <n v="10440"/>
    <n v="10440"/>
    <n v="10440"/>
    <m/>
    <m/>
    <m/>
    <m/>
    <m/>
    <m/>
    <m/>
    <m/>
    <m/>
    <m/>
    <m/>
    <m/>
  </r>
  <r>
    <m/>
    <m/>
    <x v="16"/>
    <s v="21101"/>
    <x v="82"/>
    <s v="环保局"/>
    <s v="人头经费"/>
    <s v="本级"/>
    <n v="302"/>
    <n v="2000"/>
    <n v="2000"/>
    <m/>
    <n v="2000"/>
    <m/>
    <m/>
    <m/>
    <m/>
    <m/>
    <m/>
    <m/>
    <m/>
    <m/>
    <m/>
    <m/>
  </r>
  <r>
    <m/>
    <m/>
    <x v="16"/>
    <s v="21101"/>
    <x v="82"/>
    <s v="环保局"/>
    <s v="单位运转工作经费"/>
    <s v="本级"/>
    <n v="302"/>
    <n v="130000"/>
    <n v="130000"/>
    <m/>
    <n v="130000"/>
    <m/>
    <m/>
    <m/>
    <m/>
    <m/>
    <m/>
    <m/>
    <m/>
    <m/>
    <m/>
    <m/>
  </r>
  <r>
    <m/>
    <m/>
    <x v="16"/>
    <s v="21101"/>
    <x v="82"/>
    <s v="环保局"/>
    <s v="项目前期经费"/>
    <s v="本级"/>
    <n v="302"/>
    <n v="50000"/>
    <n v="50000"/>
    <m/>
    <n v="50000"/>
    <m/>
    <m/>
    <m/>
    <m/>
    <m/>
    <m/>
    <m/>
    <m/>
    <m/>
    <m/>
    <m/>
  </r>
  <r>
    <m/>
    <m/>
    <x v="16"/>
    <s v="21103"/>
    <x v="83"/>
    <s v="环保局"/>
    <s v="重金属综合治理"/>
    <s v="专项指标"/>
    <n v="309"/>
    <m/>
    <n v="15000000"/>
    <m/>
    <m/>
    <m/>
    <m/>
    <m/>
    <m/>
    <m/>
    <m/>
    <m/>
    <m/>
    <n v="15000000"/>
    <m/>
    <m/>
  </r>
  <r>
    <m/>
    <m/>
    <x v="16"/>
    <s v="21104"/>
    <x v="84"/>
    <s v="环保局"/>
    <s v="农村环境整治"/>
    <s v="专项指标"/>
    <n v="310"/>
    <n v="2500000"/>
    <n v="2500000"/>
    <m/>
    <m/>
    <m/>
    <m/>
    <m/>
    <m/>
    <m/>
    <m/>
    <m/>
    <m/>
    <n v="2500000"/>
    <m/>
    <m/>
  </r>
  <r>
    <m/>
    <m/>
    <x v="16"/>
    <s v="21103"/>
    <x v="83"/>
    <s v="环保局"/>
    <s v="畜禽养殖粪污染治理"/>
    <s v="专项指标"/>
    <n v="302"/>
    <n v="500000"/>
    <n v="100000"/>
    <m/>
    <m/>
    <m/>
    <m/>
    <m/>
    <m/>
    <m/>
    <m/>
    <m/>
    <m/>
    <m/>
    <n v="100000"/>
    <m/>
  </r>
  <r>
    <m/>
    <m/>
    <x v="16"/>
    <s v="21111"/>
    <x v="85"/>
    <s v="环保局"/>
    <s v="污水处理厂及网管设施工程"/>
    <s v="专项指标"/>
    <n v="309"/>
    <n v="3450000"/>
    <n v="17000000"/>
    <m/>
    <m/>
    <m/>
    <m/>
    <m/>
    <m/>
    <m/>
    <m/>
    <m/>
    <m/>
    <n v="17000000"/>
    <m/>
    <m/>
  </r>
  <r>
    <m/>
    <m/>
    <x v="16"/>
    <s v="21111"/>
    <x v="86"/>
    <s v="环保局"/>
    <s v="环境保护专项"/>
    <s v="专项指标"/>
    <n v="302"/>
    <n v="600000"/>
    <n v="600000"/>
    <m/>
    <m/>
    <m/>
    <m/>
    <m/>
    <m/>
    <m/>
    <m/>
    <m/>
    <m/>
    <m/>
    <n v="600000"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能源局"/>
    <n v="1"/>
    <x v="0"/>
    <m/>
    <x v="0"/>
    <m/>
    <m/>
    <m/>
    <m/>
    <n v="259496"/>
    <n v="274454"/>
    <n v="85255"/>
    <n v="79400"/>
    <n v="9799"/>
    <n v="0"/>
    <n v="0"/>
    <n v="100000"/>
    <n v="0"/>
    <m/>
    <m/>
    <m/>
    <n v="0"/>
    <n v="0"/>
    <n v="0"/>
  </r>
  <r>
    <m/>
    <m/>
    <x v="16"/>
    <s v="21114"/>
    <x v="87"/>
    <s v="能源局"/>
    <s v="人员工资津贴"/>
    <s v="本级"/>
    <n v="301"/>
    <n v="55260"/>
    <n v="65220"/>
    <n v="65220"/>
    <m/>
    <m/>
    <m/>
    <m/>
    <m/>
    <m/>
    <m/>
    <m/>
    <m/>
    <m/>
    <m/>
    <m/>
  </r>
  <r>
    <m/>
    <m/>
    <x v="16"/>
    <s v="21114"/>
    <x v="87"/>
    <s v="能源局"/>
    <s v="绩效奖金"/>
    <s v="本级"/>
    <n v="301"/>
    <n v="10000"/>
    <n v="11000"/>
    <n v="11000"/>
    <m/>
    <m/>
    <m/>
    <m/>
    <m/>
    <m/>
    <m/>
    <m/>
    <m/>
    <m/>
    <m/>
    <m/>
  </r>
  <r>
    <m/>
    <m/>
    <x v="16"/>
    <s v="21114"/>
    <x v="87"/>
    <s v="能源局"/>
    <s v="第十三个月奖励金"/>
    <s v="本级"/>
    <n v="301"/>
    <n v="4605"/>
    <n v="5435"/>
    <n v="5435"/>
    <m/>
    <m/>
    <m/>
    <m/>
    <m/>
    <m/>
    <m/>
    <m/>
    <m/>
    <m/>
    <m/>
    <m/>
  </r>
  <r>
    <m/>
    <m/>
    <x v="16"/>
    <s v="21114"/>
    <x v="87"/>
    <s v="能源局"/>
    <s v="伙食补助"/>
    <s v="本级"/>
    <n v="301"/>
    <n v="3600"/>
    <n v="3600"/>
    <n v="3600"/>
    <m/>
    <m/>
    <m/>
    <m/>
    <m/>
    <m/>
    <m/>
    <m/>
    <m/>
    <m/>
    <m/>
    <m/>
  </r>
  <r>
    <m/>
    <m/>
    <x v="16"/>
    <s v="21114"/>
    <x v="87"/>
    <s v="能源局"/>
    <s v="公务交通补贴"/>
    <s v="本级"/>
    <n v="302"/>
    <n v="8400"/>
    <n v="8400"/>
    <m/>
    <n v="8400"/>
    <m/>
    <m/>
    <m/>
    <m/>
    <m/>
    <m/>
    <m/>
    <m/>
    <m/>
    <m/>
    <m/>
  </r>
  <r>
    <m/>
    <m/>
    <x v="16"/>
    <s v="21114"/>
    <x v="87"/>
    <s v="能源局"/>
    <s v="住房公积金"/>
    <s v="本级"/>
    <n v="303"/>
    <n v="6631"/>
    <n v="9799"/>
    <m/>
    <m/>
    <n v="9799"/>
    <m/>
    <m/>
    <m/>
    <m/>
    <m/>
    <m/>
    <m/>
    <m/>
    <m/>
    <m/>
  </r>
  <r>
    <m/>
    <m/>
    <x v="16"/>
    <s v="21114"/>
    <x v="87"/>
    <s v="能源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6"/>
    <s v="21114"/>
    <x v="87"/>
    <s v="能源局"/>
    <s v="人头经费"/>
    <s v="本级"/>
    <n v="302"/>
    <n v="1000"/>
    <n v="1000"/>
    <m/>
    <n v="1000"/>
    <m/>
    <m/>
    <m/>
    <m/>
    <m/>
    <m/>
    <m/>
    <m/>
    <m/>
    <m/>
    <m/>
  </r>
  <r>
    <m/>
    <m/>
    <x v="16"/>
    <s v="21114"/>
    <x v="87"/>
    <s v="能源局"/>
    <s v="单位运转工作经费"/>
    <s v="本级"/>
    <n v="302"/>
    <n v="50000"/>
    <n v="50000"/>
    <m/>
    <n v="50000"/>
    <m/>
    <m/>
    <m/>
    <m/>
    <m/>
    <m/>
    <m/>
    <m/>
    <m/>
    <m/>
    <m/>
  </r>
  <r>
    <m/>
    <m/>
    <x v="16"/>
    <s v="21114"/>
    <x v="87"/>
    <s v="能源局"/>
    <s v="农村能源专项资金"/>
    <s v="专项指标"/>
    <n v="302"/>
    <n v="100000"/>
    <n v="100000"/>
    <m/>
    <m/>
    <m/>
    <m/>
    <m/>
    <n v="100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城管局"/>
    <n v="6"/>
    <x v="0"/>
    <s v=""/>
    <x v="0"/>
    <m/>
    <m/>
    <m/>
    <m/>
    <n v="2696605"/>
    <n v="2841148"/>
    <n v="1181698"/>
    <n v="1606561"/>
    <n v="52889"/>
    <n v="0"/>
    <n v="0"/>
    <n v="0"/>
    <n v="0"/>
    <m/>
    <m/>
    <m/>
    <n v="0"/>
    <n v="0"/>
    <m/>
  </r>
  <r>
    <m/>
    <m/>
    <x v="17"/>
    <s v="21201"/>
    <x v="88"/>
    <s v="城管局"/>
    <s v="人员工资津贴"/>
    <s v="本级"/>
    <n v="301"/>
    <n v="359904"/>
    <n v="345912"/>
    <n v="345912"/>
    <m/>
    <m/>
    <m/>
    <m/>
    <m/>
    <m/>
    <m/>
    <m/>
    <m/>
    <m/>
    <m/>
    <m/>
  </r>
  <r>
    <m/>
    <m/>
    <x v="17"/>
    <s v="21201"/>
    <x v="88"/>
    <s v="城管局"/>
    <s v="绩效奖金"/>
    <s v="本级"/>
    <n v="301"/>
    <n v="80000"/>
    <n v="66000"/>
    <n v="66000"/>
    <m/>
    <m/>
    <m/>
    <m/>
    <m/>
    <m/>
    <m/>
    <m/>
    <m/>
    <m/>
    <m/>
    <m/>
  </r>
  <r>
    <m/>
    <m/>
    <x v="17"/>
    <s v="21201"/>
    <x v="88"/>
    <s v="城管局"/>
    <s v="第十三个月奖励金"/>
    <s v="本级"/>
    <n v="301"/>
    <n v="29992"/>
    <n v="288826"/>
    <n v="288826"/>
    <m/>
    <m/>
    <m/>
    <m/>
    <m/>
    <m/>
    <m/>
    <m/>
    <m/>
    <m/>
    <m/>
    <m/>
  </r>
  <r>
    <m/>
    <m/>
    <x v="17"/>
    <s v="21201"/>
    <x v="88"/>
    <s v="城管局"/>
    <s v="伙食补助"/>
    <s v="本级"/>
    <n v="301"/>
    <n v="100800"/>
    <n v="21600"/>
    <n v="21600"/>
    <m/>
    <m/>
    <m/>
    <m/>
    <m/>
    <m/>
    <m/>
    <m/>
    <m/>
    <m/>
    <m/>
    <m/>
  </r>
  <r>
    <m/>
    <m/>
    <x v="17"/>
    <s v="21201"/>
    <x v="88"/>
    <s v="城管局"/>
    <s v="公务交通补贴"/>
    <s v="本级"/>
    <n v="302"/>
    <n v="67200"/>
    <n v="50400"/>
    <m/>
    <n v="50400"/>
    <m/>
    <m/>
    <m/>
    <m/>
    <m/>
    <m/>
    <m/>
    <m/>
    <m/>
    <m/>
    <m/>
  </r>
  <r>
    <m/>
    <m/>
    <x v="17"/>
    <s v="21201"/>
    <x v="88"/>
    <s v="城管局"/>
    <s v="住房公积金"/>
    <s v="本级"/>
    <n v="303"/>
    <n v="43188"/>
    <n v="52889"/>
    <m/>
    <m/>
    <n v="52889"/>
    <m/>
    <m/>
    <m/>
    <m/>
    <m/>
    <m/>
    <m/>
    <m/>
    <m/>
    <m/>
  </r>
  <r>
    <m/>
    <m/>
    <x v="17"/>
    <s v="21201"/>
    <x v="88"/>
    <s v="城管局"/>
    <s v="临工工资"/>
    <s v="本级"/>
    <n v="302"/>
    <n v="198360"/>
    <n v="198360"/>
    <n v="198360"/>
    <m/>
    <m/>
    <m/>
    <m/>
    <m/>
    <m/>
    <m/>
    <m/>
    <m/>
    <m/>
    <m/>
    <m/>
  </r>
  <r>
    <m/>
    <m/>
    <x v="17"/>
    <s v="21201"/>
    <x v="88"/>
    <s v="城管局"/>
    <s v="人头经费"/>
    <s v="本级"/>
    <n v="302"/>
    <n v="200000"/>
    <n v="200000"/>
    <m/>
    <n v="200000"/>
    <m/>
    <m/>
    <m/>
    <m/>
    <m/>
    <m/>
    <m/>
    <m/>
    <m/>
    <m/>
    <m/>
  </r>
  <r>
    <m/>
    <m/>
    <x v="17"/>
    <s v="21201"/>
    <x v="88"/>
    <s v="城管局"/>
    <s v="考核检查专项工作经费"/>
    <s v="本级"/>
    <n v="302"/>
    <n v="60000"/>
    <n v="60000"/>
    <m/>
    <n v="60000"/>
    <m/>
    <m/>
    <m/>
    <m/>
    <m/>
    <m/>
    <m/>
    <m/>
    <m/>
    <m/>
    <m/>
  </r>
  <r>
    <m/>
    <m/>
    <x v="17"/>
    <s v="21201"/>
    <x v="88"/>
    <s v="城管局"/>
    <s v="保洁员工资"/>
    <s v="本级"/>
    <n v="303"/>
    <n v="261000"/>
    <n v="261000"/>
    <n v="261000"/>
    <m/>
    <m/>
    <m/>
    <m/>
    <m/>
    <m/>
    <m/>
    <m/>
    <m/>
    <m/>
    <m/>
    <m/>
  </r>
  <r>
    <m/>
    <m/>
    <x v="17"/>
    <s v="21201"/>
    <x v="88"/>
    <s v="城管局"/>
    <s v="环卫用品、劳保费"/>
    <s v="本级"/>
    <n v="302"/>
    <n v="30924"/>
    <n v="30924"/>
    <m/>
    <n v="30924"/>
    <m/>
    <m/>
    <m/>
    <m/>
    <m/>
    <m/>
    <m/>
    <m/>
    <m/>
    <m/>
    <m/>
  </r>
  <r>
    <m/>
    <m/>
    <x v="17"/>
    <s v="21201"/>
    <x v="88"/>
    <s v="城管局"/>
    <s v="执法人员服装费"/>
    <s v="本级"/>
    <n v="302"/>
    <n v="105000"/>
    <n v="105000"/>
    <m/>
    <n v="105000"/>
    <m/>
    <m/>
    <m/>
    <m/>
    <m/>
    <m/>
    <m/>
    <m/>
    <m/>
    <m/>
    <m/>
  </r>
  <r>
    <m/>
    <m/>
    <x v="17"/>
    <s v="21201"/>
    <x v="88"/>
    <s v="城管局"/>
    <s v="城管路灯电费"/>
    <s v="本级"/>
    <n v="302"/>
    <n v="161132"/>
    <n v="161132"/>
    <m/>
    <n v="161132"/>
    <m/>
    <m/>
    <m/>
    <m/>
    <m/>
    <m/>
    <m/>
    <m/>
    <m/>
    <m/>
    <m/>
  </r>
  <r>
    <m/>
    <m/>
    <x v="17"/>
    <s v="21201"/>
    <x v="88"/>
    <s v="城管局"/>
    <s v="水费"/>
    <s v="本级"/>
    <n v="302"/>
    <n v="134870"/>
    <n v="134870"/>
    <m/>
    <n v="134870"/>
    <m/>
    <m/>
    <m/>
    <m/>
    <m/>
    <m/>
    <m/>
    <m/>
    <m/>
    <m/>
    <m/>
  </r>
  <r>
    <m/>
    <m/>
    <x v="17"/>
    <s v="21201"/>
    <x v="88"/>
    <s v="城管局"/>
    <s v="城管垃圾清理费"/>
    <s v="本级"/>
    <n v="302"/>
    <n v="45600"/>
    <n v="45600"/>
    <m/>
    <n v="45600"/>
    <m/>
    <m/>
    <m/>
    <m/>
    <m/>
    <m/>
    <m/>
    <m/>
    <m/>
    <m/>
    <m/>
  </r>
  <r>
    <m/>
    <m/>
    <x v="17"/>
    <s v="21201"/>
    <x v="88"/>
    <s v="城管局"/>
    <s v="8台车辆费用"/>
    <s v="本级"/>
    <n v="302"/>
    <n v="427000"/>
    <n v="427000"/>
    <m/>
    <n v="427000"/>
    <m/>
    <m/>
    <m/>
    <m/>
    <m/>
    <m/>
    <m/>
    <m/>
    <m/>
    <m/>
    <m/>
  </r>
  <r>
    <m/>
    <m/>
    <x v="17"/>
    <s v="21201"/>
    <x v="88"/>
    <s v="城管局"/>
    <s v="冠山公园管护"/>
    <s v="本级"/>
    <n v="302"/>
    <n v="105000"/>
    <n v="105000"/>
    <m/>
    <n v="105000"/>
    <m/>
    <m/>
    <m/>
    <m/>
    <m/>
    <m/>
    <m/>
    <m/>
    <m/>
    <m/>
    <m/>
  </r>
  <r>
    <m/>
    <m/>
    <x v="17"/>
    <s v="21201"/>
    <x v="88"/>
    <s v="城管局"/>
    <s v="城区园林管护费"/>
    <s v="本级"/>
    <n v="302"/>
    <n v="286635"/>
    <n v="286635"/>
    <m/>
    <n v="286635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规划建设局"/>
    <n v="3"/>
    <x v="0"/>
    <s v=""/>
    <x v="0"/>
    <m/>
    <m/>
    <m/>
    <m/>
    <n v="2537997"/>
    <n v="2459784"/>
    <n v="206679"/>
    <n v="279600"/>
    <n v="23505"/>
    <n v="0"/>
    <n v="0"/>
    <n v="0"/>
    <n v="0"/>
    <m/>
    <m/>
    <m/>
    <n v="1950000"/>
    <m/>
    <n v="0"/>
  </r>
  <r>
    <m/>
    <m/>
    <x v="17"/>
    <s v="21201"/>
    <x v="89"/>
    <s v="规划建设局"/>
    <s v="人员工资津贴"/>
    <s v="本级"/>
    <n v="301"/>
    <n v="185316"/>
    <n v="152196"/>
    <n v="152196"/>
    <m/>
    <m/>
    <m/>
    <m/>
    <m/>
    <m/>
    <m/>
    <m/>
    <m/>
    <m/>
    <m/>
    <m/>
  </r>
  <r>
    <m/>
    <m/>
    <x v="17"/>
    <s v="21201"/>
    <x v="89"/>
    <s v="规划建设局"/>
    <s v="绩效奖金"/>
    <s v="本级"/>
    <n v="301"/>
    <n v="50000"/>
    <n v="31000"/>
    <n v="31000"/>
    <m/>
    <m/>
    <m/>
    <m/>
    <m/>
    <m/>
    <m/>
    <m/>
    <m/>
    <m/>
    <m/>
    <m/>
  </r>
  <r>
    <m/>
    <m/>
    <x v="17"/>
    <s v="21201"/>
    <x v="89"/>
    <s v="规划建设局"/>
    <s v="第十三个月奖励金"/>
    <s v="本级"/>
    <n v="301"/>
    <n v="15443"/>
    <n v="12683"/>
    <n v="12683"/>
    <m/>
    <m/>
    <m/>
    <m/>
    <m/>
    <m/>
    <m/>
    <m/>
    <m/>
    <m/>
    <m/>
    <m/>
  </r>
  <r>
    <m/>
    <m/>
    <x v="17"/>
    <s v="21201"/>
    <x v="89"/>
    <s v="规划建设局"/>
    <s v="伙食补助"/>
    <s v="本级"/>
    <n v="301"/>
    <n v="18000"/>
    <n v="10800"/>
    <n v="10800"/>
    <m/>
    <m/>
    <m/>
    <m/>
    <m/>
    <m/>
    <m/>
    <m/>
    <m/>
    <m/>
    <m/>
    <m/>
  </r>
  <r>
    <m/>
    <m/>
    <x v="17"/>
    <s v="21201"/>
    <x v="89"/>
    <s v="规划建设局"/>
    <s v="公务交通补贴"/>
    <s v="本级"/>
    <n v="302"/>
    <n v="42000"/>
    <n v="24600"/>
    <m/>
    <n v="24600"/>
    <m/>
    <m/>
    <m/>
    <m/>
    <m/>
    <m/>
    <m/>
    <m/>
    <m/>
    <m/>
    <m/>
  </r>
  <r>
    <m/>
    <m/>
    <x v="17"/>
    <s v="21201"/>
    <x v="89"/>
    <s v="规划建设局"/>
    <s v="住房公积金"/>
    <s v="本级"/>
    <n v="303"/>
    <n v="22238"/>
    <n v="23505"/>
    <m/>
    <m/>
    <n v="23505"/>
    <m/>
    <m/>
    <m/>
    <m/>
    <m/>
    <m/>
    <m/>
    <m/>
    <m/>
    <m/>
  </r>
  <r>
    <m/>
    <m/>
    <x v="17"/>
    <s v="21201"/>
    <x v="89"/>
    <s v="规划建设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7"/>
    <s v="21201"/>
    <x v="89"/>
    <s v="规划建设局"/>
    <s v="人头经费"/>
    <s v="本级"/>
    <n v="302"/>
    <n v="5000"/>
    <n v="5000"/>
    <m/>
    <n v="5000"/>
    <m/>
    <m/>
    <m/>
    <m/>
    <m/>
    <m/>
    <m/>
    <m/>
    <m/>
    <m/>
    <m/>
  </r>
  <r>
    <m/>
    <m/>
    <x v="17"/>
    <s v="21201"/>
    <x v="89"/>
    <s v="规划建设局"/>
    <s v="单位运转工作经费"/>
    <s v="本级"/>
    <n v="302"/>
    <n v="180000"/>
    <n v="180000"/>
    <m/>
    <n v="180000"/>
    <m/>
    <m/>
    <m/>
    <m/>
    <m/>
    <m/>
    <m/>
    <m/>
    <m/>
    <m/>
    <m/>
  </r>
  <r>
    <m/>
    <m/>
    <x v="17"/>
    <s v="21201"/>
    <x v="89"/>
    <s v="规划建设局"/>
    <s v="项目前期经费"/>
    <s v="本级"/>
    <n v="302"/>
    <n v="50000"/>
    <n v="50000"/>
    <m/>
    <n v="50000"/>
    <m/>
    <m/>
    <m/>
    <m/>
    <m/>
    <m/>
    <m/>
    <m/>
    <m/>
    <m/>
    <m/>
  </r>
  <r>
    <m/>
    <m/>
    <x v="18"/>
    <s v="22101"/>
    <x v="90"/>
    <s v="规划建设局"/>
    <s v="农村危房改造"/>
    <s v="专项指标"/>
    <n v="310"/>
    <n v="1950000"/>
    <n v="1950000"/>
    <m/>
    <m/>
    <m/>
    <m/>
    <m/>
    <m/>
    <m/>
    <m/>
    <m/>
    <m/>
    <n v="1950000"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城投公司"/>
    <m/>
    <x v="0"/>
    <m/>
    <x v="0"/>
    <m/>
    <m/>
    <m/>
    <m/>
    <n v="40000"/>
    <n v="100000"/>
    <n v="0"/>
    <n v="100000"/>
    <n v="0"/>
    <n v="0"/>
    <n v="0"/>
    <n v="0"/>
    <n v="0"/>
    <m/>
    <m/>
    <m/>
    <n v="0"/>
    <m/>
    <n v="0"/>
  </r>
  <r>
    <m/>
    <m/>
    <x v="17"/>
    <s v="21201"/>
    <x v="88"/>
    <s v="城投公司"/>
    <s v="回龙湖养老项目运行经费"/>
    <s v="本级"/>
    <n v="302"/>
    <n v="30000"/>
    <n v="30000"/>
    <m/>
    <n v="30000"/>
    <m/>
    <m/>
    <m/>
    <m/>
    <m/>
    <m/>
    <m/>
    <m/>
    <m/>
    <m/>
    <m/>
  </r>
  <r>
    <m/>
    <m/>
    <x v="17"/>
    <s v="21201"/>
    <x v="88"/>
    <s v="城投公司"/>
    <s v="农发银融资利息"/>
    <s v="本级"/>
    <n v="307"/>
    <n v="600000"/>
    <n v="1020000"/>
    <m/>
    <m/>
    <m/>
    <m/>
    <m/>
    <m/>
    <m/>
    <m/>
    <n v="1020000"/>
    <m/>
    <m/>
    <m/>
    <m/>
  </r>
  <r>
    <m/>
    <m/>
    <x v="17"/>
    <s v="21201"/>
    <x v="88"/>
    <s v="城投公司"/>
    <s v="融资专项经费"/>
    <s v="本级"/>
    <n v="302"/>
    <m/>
    <n v="60000"/>
    <m/>
    <n v="60000"/>
    <m/>
    <m/>
    <m/>
    <m/>
    <m/>
    <m/>
    <m/>
    <m/>
    <m/>
    <m/>
    <m/>
  </r>
  <r>
    <m/>
    <m/>
    <x v="17"/>
    <s v="21201"/>
    <x v="88"/>
    <s v="城投公司"/>
    <s v="单位基本办公经费"/>
    <s v="本级"/>
    <n v="302"/>
    <n v="10000"/>
    <n v="10000"/>
    <m/>
    <n v="10000"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农业局"/>
    <n v="4"/>
    <x v="0"/>
    <s v=""/>
    <x v="0"/>
    <m/>
    <m/>
    <m/>
    <m/>
    <n v="29643318"/>
    <n v="1712446"/>
    <n v="344619"/>
    <n v="368200"/>
    <n v="39627"/>
    <n v="0"/>
    <n v="0"/>
    <n v="960000"/>
    <n v="0"/>
    <m/>
    <m/>
    <m/>
    <n v="0"/>
    <n v="0"/>
    <n v="0"/>
  </r>
  <r>
    <m/>
    <m/>
    <x v="3"/>
    <s v="21301"/>
    <x v="91"/>
    <s v="农业局"/>
    <s v="人员工资津贴"/>
    <s v="本级"/>
    <n v="301"/>
    <n v="286968"/>
    <n v="262356"/>
    <n v="262356"/>
    <m/>
    <m/>
    <m/>
    <m/>
    <m/>
    <m/>
    <m/>
    <m/>
    <m/>
    <m/>
    <m/>
    <m/>
  </r>
  <r>
    <m/>
    <m/>
    <x v="3"/>
    <s v="21301"/>
    <x v="91"/>
    <s v="农业局"/>
    <s v="绩效奖金"/>
    <s v="本级"/>
    <n v="301"/>
    <n v="60000"/>
    <n v="46000"/>
    <n v="46000"/>
    <m/>
    <m/>
    <m/>
    <m/>
    <m/>
    <m/>
    <m/>
    <m/>
    <m/>
    <m/>
    <m/>
    <m/>
  </r>
  <r>
    <m/>
    <m/>
    <x v="3"/>
    <s v="21301"/>
    <x v="91"/>
    <s v="农业局"/>
    <s v="第十三个月奖励金"/>
    <s v="本级"/>
    <n v="301"/>
    <n v="23914"/>
    <n v="21863"/>
    <n v="21863"/>
    <m/>
    <m/>
    <m/>
    <m/>
    <m/>
    <m/>
    <m/>
    <m/>
    <m/>
    <m/>
    <m/>
    <m/>
  </r>
  <r>
    <m/>
    <m/>
    <x v="3"/>
    <s v="21301"/>
    <x v="91"/>
    <s v="农业局"/>
    <s v="伙食补助"/>
    <s v="本级"/>
    <n v="301"/>
    <n v="21600"/>
    <n v="14400"/>
    <n v="14400"/>
    <m/>
    <m/>
    <m/>
    <m/>
    <m/>
    <m/>
    <m/>
    <m/>
    <m/>
    <m/>
    <m/>
    <m/>
  </r>
  <r>
    <m/>
    <m/>
    <x v="3"/>
    <s v="21301"/>
    <x v="91"/>
    <s v="农业局"/>
    <s v="公务交通补贴"/>
    <s v="本级"/>
    <n v="302"/>
    <n v="50400"/>
    <n v="34200"/>
    <m/>
    <n v="34200"/>
    <m/>
    <m/>
    <m/>
    <m/>
    <m/>
    <m/>
    <m/>
    <m/>
    <m/>
    <m/>
    <m/>
  </r>
  <r>
    <m/>
    <m/>
    <x v="3"/>
    <s v="21301"/>
    <x v="91"/>
    <s v="农业局"/>
    <s v="住房公积金"/>
    <s v="本级"/>
    <n v="303"/>
    <n v="34436"/>
    <n v="39627"/>
    <m/>
    <m/>
    <n v="39627"/>
    <m/>
    <m/>
    <m/>
    <m/>
    <m/>
    <m/>
    <m/>
    <m/>
    <m/>
    <m/>
  </r>
  <r>
    <m/>
    <m/>
    <x v="3"/>
    <s v="21301"/>
    <x v="91"/>
    <s v="农业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91"/>
    <s v="农业局"/>
    <s v="人头经费"/>
    <s v="本级"/>
    <n v="302"/>
    <n v="6000"/>
    <n v="4000"/>
    <m/>
    <n v="4000"/>
    <m/>
    <m/>
    <m/>
    <m/>
    <m/>
    <m/>
    <m/>
    <m/>
    <m/>
    <m/>
    <m/>
  </r>
  <r>
    <m/>
    <m/>
    <x v="3"/>
    <s v="21301"/>
    <x v="91"/>
    <s v="农业局"/>
    <s v="单位运转工作经费"/>
    <s v="本级"/>
    <n v="302"/>
    <n v="300000"/>
    <n v="200000"/>
    <m/>
    <n v="200000"/>
    <m/>
    <m/>
    <m/>
    <m/>
    <m/>
    <m/>
    <m/>
    <m/>
    <m/>
    <m/>
    <m/>
  </r>
  <r>
    <m/>
    <m/>
    <x v="3"/>
    <s v="21301"/>
    <x v="91"/>
    <s v="农业局"/>
    <s v="大办经费"/>
    <s v="本级"/>
    <n v="302"/>
    <n v="10000"/>
    <n v="10000"/>
    <m/>
    <n v="10000"/>
    <m/>
    <m/>
    <m/>
    <m/>
    <m/>
    <m/>
    <m/>
    <m/>
    <m/>
    <m/>
    <m/>
  </r>
  <r>
    <m/>
    <m/>
    <x v="3"/>
    <s v="21301"/>
    <x v="91"/>
    <s v="农业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3"/>
    <s v="21301"/>
    <x v="92"/>
    <s v="农业局"/>
    <s v="农垦富民工程"/>
    <s v="专项指标"/>
    <n v="302"/>
    <n v="70000"/>
    <n v="70000"/>
    <m/>
    <m/>
    <m/>
    <m/>
    <m/>
    <n v="70000"/>
    <m/>
    <m/>
    <m/>
    <m/>
    <m/>
    <m/>
    <m/>
  </r>
  <r>
    <m/>
    <m/>
    <x v="3"/>
    <s v="21301"/>
    <x v="92"/>
    <s v="农业局"/>
    <s v="新型农民培训"/>
    <s v="专项指标"/>
    <n v="302"/>
    <n v="100000"/>
    <n v="100000"/>
    <m/>
    <m/>
    <m/>
    <m/>
    <m/>
    <n v="100000"/>
    <m/>
    <m/>
    <m/>
    <m/>
    <m/>
    <m/>
    <m/>
  </r>
  <r>
    <m/>
    <m/>
    <x v="3"/>
    <s v="21301"/>
    <x v="93"/>
    <s v="农业局"/>
    <s v="农业综合执法"/>
    <s v="专项指标"/>
    <n v="302"/>
    <n v="30000"/>
    <n v="30000"/>
    <m/>
    <m/>
    <m/>
    <m/>
    <m/>
    <n v="30000"/>
    <m/>
    <m/>
    <m/>
    <m/>
    <m/>
    <m/>
    <m/>
  </r>
  <r>
    <m/>
    <m/>
    <x v="3"/>
    <s v="21301"/>
    <x v="94"/>
    <s v="农业局"/>
    <s v="测土配方施肥补助"/>
    <s v="专项指标"/>
    <n v="302"/>
    <n v="160000"/>
    <n v="160000"/>
    <m/>
    <m/>
    <m/>
    <m/>
    <m/>
    <n v="160000"/>
    <m/>
    <m/>
    <m/>
    <m/>
    <m/>
    <m/>
    <m/>
  </r>
  <r>
    <m/>
    <m/>
    <x v="3"/>
    <s v="21301"/>
    <x v="95"/>
    <s v="农业局"/>
    <s v="黄龙病防控"/>
    <s v="专项指标"/>
    <n v="302"/>
    <n v="600000"/>
    <n v="600000"/>
    <m/>
    <m/>
    <m/>
    <m/>
    <m/>
    <n v="600000"/>
    <m/>
    <m/>
    <m/>
    <m/>
    <m/>
    <m/>
    <m/>
  </r>
  <r>
    <m/>
    <m/>
    <x v="18"/>
    <s v="22101"/>
    <x v="96"/>
    <s v="农业局"/>
    <s v="棚户房改造（垦区危改）"/>
    <s v="专项指标"/>
    <n v="309"/>
    <n v="27770000"/>
    <n v="0"/>
    <m/>
    <m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农开办"/>
    <m/>
    <x v="0"/>
    <s v=""/>
    <x v="0"/>
    <m/>
    <m/>
    <m/>
    <m/>
    <n v="40000"/>
    <n v="1479523"/>
    <n v="0"/>
    <n v="58000"/>
    <n v="21523"/>
    <n v="0"/>
    <n v="0"/>
    <n v="0"/>
    <n v="0"/>
    <m/>
    <m/>
    <m/>
    <n v="0"/>
    <n v="1400000"/>
    <n v="0"/>
  </r>
  <r>
    <m/>
    <m/>
    <x v="3"/>
    <s v="21301"/>
    <x v="91"/>
    <s v="农开办"/>
    <s v="人员工资津贴"/>
    <s v="本级"/>
    <n v="302"/>
    <m/>
    <n v="141564"/>
    <n v="141564"/>
    <m/>
    <m/>
    <m/>
    <m/>
    <m/>
    <m/>
    <m/>
    <m/>
    <m/>
    <m/>
    <m/>
    <m/>
  </r>
  <r>
    <m/>
    <m/>
    <x v="3"/>
    <s v="21301"/>
    <x v="91"/>
    <s v="农开办"/>
    <s v="绩效奖金"/>
    <s v="本级"/>
    <n v="302"/>
    <m/>
    <n v="26000"/>
    <n v="26000"/>
    <m/>
    <m/>
    <m/>
    <m/>
    <m/>
    <m/>
    <m/>
    <m/>
    <m/>
    <m/>
    <m/>
    <m/>
  </r>
  <r>
    <m/>
    <m/>
    <x v="3"/>
    <s v="21301"/>
    <x v="91"/>
    <s v="农开办"/>
    <s v="第十三个月奖励金"/>
    <s v="本级"/>
    <n v="302"/>
    <m/>
    <n v="11797"/>
    <n v="11797"/>
    <m/>
    <m/>
    <m/>
    <m/>
    <m/>
    <m/>
    <m/>
    <m/>
    <m/>
    <m/>
    <m/>
    <m/>
  </r>
  <r>
    <m/>
    <m/>
    <x v="3"/>
    <s v="21301"/>
    <x v="91"/>
    <s v="农开办"/>
    <s v="伙食补助"/>
    <s v="本级"/>
    <n v="302"/>
    <m/>
    <n v="7200"/>
    <n v="7200"/>
    <m/>
    <m/>
    <m/>
    <m/>
    <m/>
    <m/>
    <m/>
    <m/>
    <m/>
    <m/>
    <m/>
    <m/>
  </r>
  <r>
    <m/>
    <m/>
    <x v="3"/>
    <s v="21301"/>
    <x v="91"/>
    <s v="农开办"/>
    <s v="公务交通补贴"/>
    <s v="本级"/>
    <n v="302"/>
    <m/>
    <n v="18000"/>
    <m/>
    <n v="18000"/>
    <m/>
    <m/>
    <m/>
    <m/>
    <m/>
    <m/>
    <m/>
    <m/>
    <m/>
    <m/>
    <m/>
  </r>
  <r>
    <m/>
    <m/>
    <x v="3"/>
    <s v="21301"/>
    <x v="91"/>
    <s v="农开办"/>
    <s v="住房公积金"/>
    <s v="本级"/>
    <n v="302"/>
    <m/>
    <n v="21523"/>
    <m/>
    <m/>
    <n v="21523"/>
    <m/>
    <m/>
    <m/>
    <m/>
    <m/>
    <m/>
    <m/>
    <m/>
    <m/>
    <m/>
  </r>
  <r>
    <m/>
    <m/>
    <x v="3"/>
    <s v="21301"/>
    <x v="91"/>
    <s v="农开办"/>
    <s v="农业开发项目配套"/>
    <s v="本级"/>
    <n v="302"/>
    <m/>
    <n v="200000"/>
    <m/>
    <m/>
    <m/>
    <m/>
    <m/>
    <m/>
    <m/>
    <m/>
    <m/>
    <m/>
    <m/>
    <n v="200000"/>
    <m/>
  </r>
  <r>
    <m/>
    <m/>
    <x v="3"/>
    <s v="21301"/>
    <x v="97"/>
    <s v="农开办"/>
    <s v="农业开发项目"/>
    <s v="专项指标"/>
    <n v="302"/>
    <m/>
    <n v="1200000"/>
    <m/>
    <m/>
    <m/>
    <m/>
    <m/>
    <m/>
    <m/>
    <m/>
    <m/>
    <m/>
    <m/>
    <n v="1200000"/>
    <m/>
  </r>
  <r>
    <m/>
    <m/>
    <x v="3"/>
    <s v="21301"/>
    <x v="91"/>
    <s v="农开办"/>
    <s v="项目前期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91"/>
    <s v="农开办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经管局"/>
    <n v="1"/>
    <x v="0"/>
    <s v=""/>
    <x v="0"/>
    <m/>
    <m/>
    <m/>
    <m/>
    <n v="302809"/>
    <n v="1432924"/>
    <n v="87996"/>
    <n v="1090000"/>
    <n v="10128"/>
    <n v="0"/>
    <n v="0"/>
    <n v="30000"/>
    <n v="104800"/>
    <m/>
    <m/>
    <m/>
    <n v="0"/>
    <n v="110000"/>
    <n v="0"/>
  </r>
  <r>
    <m/>
    <m/>
    <x v="3"/>
    <s v="21301"/>
    <x v="91"/>
    <s v="经管局"/>
    <s v="人员工资津贴"/>
    <s v="本级"/>
    <n v="301"/>
    <n v="54024"/>
    <n v="65904"/>
    <n v="65904"/>
    <m/>
    <m/>
    <m/>
    <m/>
    <m/>
    <m/>
    <m/>
    <m/>
    <m/>
    <m/>
    <m/>
    <m/>
  </r>
  <r>
    <m/>
    <m/>
    <x v="3"/>
    <s v="21301"/>
    <x v="91"/>
    <s v="经管局"/>
    <s v="绩效奖金"/>
    <s v="本级"/>
    <n v="301"/>
    <n v="10000"/>
    <n v="13000"/>
    <n v="13000"/>
    <m/>
    <m/>
    <m/>
    <m/>
    <m/>
    <m/>
    <m/>
    <m/>
    <m/>
    <m/>
    <m/>
    <m/>
  </r>
  <r>
    <m/>
    <m/>
    <x v="3"/>
    <s v="21301"/>
    <x v="91"/>
    <s v="经管局"/>
    <s v="第十三个月奖励金"/>
    <s v="本级"/>
    <n v="301"/>
    <n v="4502"/>
    <n v="5492"/>
    <n v="5492"/>
    <m/>
    <m/>
    <m/>
    <m/>
    <m/>
    <m/>
    <m/>
    <m/>
    <m/>
    <m/>
    <m/>
    <m/>
  </r>
  <r>
    <m/>
    <m/>
    <x v="3"/>
    <s v="21301"/>
    <x v="91"/>
    <s v="经管局"/>
    <s v="伙食补助"/>
    <s v="本级"/>
    <n v="301"/>
    <n v="3600"/>
    <n v="3600"/>
    <n v="3600"/>
    <m/>
    <m/>
    <m/>
    <m/>
    <m/>
    <m/>
    <m/>
    <m/>
    <m/>
    <m/>
    <m/>
    <m/>
  </r>
  <r>
    <m/>
    <m/>
    <x v="3"/>
    <s v="21301"/>
    <x v="91"/>
    <s v="经管局"/>
    <s v="公务交通补贴"/>
    <s v="本级"/>
    <n v="302"/>
    <n v="8400"/>
    <n v="9000"/>
    <m/>
    <n v="9000"/>
    <m/>
    <m/>
    <m/>
    <m/>
    <m/>
    <m/>
    <m/>
    <m/>
    <m/>
    <m/>
    <m/>
  </r>
  <r>
    <m/>
    <m/>
    <x v="3"/>
    <s v="21301"/>
    <x v="91"/>
    <s v="经管局"/>
    <s v="住房公积金"/>
    <s v="本级"/>
    <n v="303"/>
    <n v="6483"/>
    <n v="10128"/>
    <m/>
    <m/>
    <n v="10128"/>
    <m/>
    <m/>
    <m/>
    <m/>
    <m/>
    <m/>
    <m/>
    <m/>
    <m/>
    <m/>
  </r>
  <r>
    <m/>
    <m/>
    <x v="3"/>
    <s v="21301"/>
    <x v="91"/>
    <s v="经管局"/>
    <s v="单位基本办公经费"/>
    <s v="本级"/>
    <n v="301"/>
    <n v="10000"/>
    <n v="10000"/>
    <m/>
    <n v="10000"/>
    <m/>
    <m/>
    <m/>
    <m/>
    <m/>
    <m/>
    <m/>
    <m/>
    <m/>
    <m/>
    <m/>
  </r>
  <r>
    <m/>
    <m/>
    <x v="3"/>
    <s v="21301"/>
    <x v="91"/>
    <s v="经管局"/>
    <s v="人头经费"/>
    <s v="本级"/>
    <n v="301"/>
    <n v="1000"/>
    <n v="1000"/>
    <m/>
    <n v="1000"/>
    <m/>
    <m/>
    <m/>
    <m/>
    <m/>
    <m/>
    <m/>
    <m/>
    <m/>
    <m/>
    <m/>
  </r>
  <r>
    <m/>
    <m/>
    <x v="3"/>
    <s v="21301"/>
    <x v="91"/>
    <s v="经管局"/>
    <s v="单位运转工作经费"/>
    <s v="本级"/>
    <n v="301"/>
    <n v="70000"/>
    <n v="70000"/>
    <m/>
    <n v="70000"/>
    <m/>
    <m/>
    <m/>
    <m/>
    <m/>
    <m/>
    <m/>
    <m/>
    <m/>
    <m/>
    <m/>
  </r>
  <r>
    <m/>
    <m/>
    <x v="3"/>
    <s v="21301"/>
    <x v="91"/>
    <s v="经管局"/>
    <s v="烤烟生产奖励经费"/>
    <s v="本级"/>
    <m/>
    <m/>
    <n v="1000000"/>
    <m/>
    <n v="1000000"/>
    <m/>
    <m/>
    <m/>
    <m/>
    <m/>
    <m/>
    <m/>
    <m/>
    <m/>
    <m/>
    <m/>
  </r>
  <r>
    <m/>
    <m/>
    <x v="3"/>
    <s v="21307"/>
    <x v="15"/>
    <s v="经管局"/>
    <s v="一事一议资金支出"/>
    <s v="专项指标"/>
    <n v="302"/>
    <n v="30000"/>
    <n v="140000"/>
    <m/>
    <m/>
    <m/>
    <m/>
    <m/>
    <n v="30000"/>
    <m/>
    <m/>
    <m/>
    <m/>
    <m/>
    <n v="110000"/>
    <m/>
  </r>
  <r>
    <m/>
    <m/>
    <x v="3"/>
    <s v="21301"/>
    <x v="8"/>
    <s v="经管局"/>
    <s v="家庭农场补帖及农民专业作"/>
    <s v="专项指标"/>
    <n v="302"/>
    <n v="104800"/>
    <n v="104800"/>
    <m/>
    <m/>
    <m/>
    <m/>
    <m/>
    <m/>
    <n v="104800"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农垦集团公司"/>
    <n v="7"/>
    <x v="0"/>
    <s v=""/>
    <x v="0"/>
    <m/>
    <m/>
    <m/>
    <m/>
    <n v="680035"/>
    <n v="11464285"/>
    <n v="573782"/>
    <n v="326400"/>
    <n v="64103"/>
    <n v="0"/>
    <n v="0"/>
    <n v="50000"/>
    <n v="0"/>
    <m/>
    <m/>
    <m/>
    <n v="0"/>
    <n v="10450000"/>
    <n v="0"/>
  </r>
  <r>
    <m/>
    <m/>
    <x v="3"/>
    <s v="21301"/>
    <x v="98"/>
    <s v="农垦集团公司"/>
    <s v="人员工资津贴"/>
    <s v="本级"/>
    <n v="301"/>
    <n v="219540"/>
    <n v="420168"/>
    <n v="420168"/>
    <m/>
    <m/>
    <m/>
    <m/>
    <m/>
    <m/>
    <m/>
    <m/>
    <m/>
    <m/>
    <m/>
    <m/>
  </r>
  <r>
    <m/>
    <m/>
    <x v="3"/>
    <s v="21301"/>
    <x v="98"/>
    <s v="农垦集团公司"/>
    <s v="绩效奖金"/>
    <s v="本级"/>
    <n v="301"/>
    <n v="50000"/>
    <n v="79000"/>
    <n v="79000"/>
    <m/>
    <m/>
    <m/>
    <m/>
    <m/>
    <m/>
    <m/>
    <m/>
    <m/>
    <m/>
    <m/>
    <m/>
  </r>
  <r>
    <m/>
    <m/>
    <x v="3"/>
    <s v="21301"/>
    <x v="98"/>
    <s v="农垦集团公司"/>
    <s v="第十三个月奖励金"/>
    <s v="本级"/>
    <n v="301"/>
    <n v="18295"/>
    <n v="35014"/>
    <n v="35014"/>
    <m/>
    <m/>
    <m/>
    <m/>
    <m/>
    <m/>
    <m/>
    <m/>
    <m/>
    <m/>
    <m/>
    <m/>
  </r>
  <r>
    <m/>
    <m/>
    <x v="3"/>
    <s v="21301"/>
    <x v="98"/>
    <s v="农垦集团公司"/>
    <s v="伙食补助"/>
    <s v="本级"/>
    <n v="301"/>
    <n v="28800"/>
    <n v="25200"/>
    <n v="25200"/>
    <m/>
    <m/>
    <m/>
    <m/>
    <m/>
    <m/>
    <m/>
    <m/>
    <m/>
    <m/>
    <m/>
    <m/>
  </r>
  <r>
    <m/>
    <m/>
    <x v="3"/>
    <s v="21301"/>
    <x v="98"/>
    <s v="农垦集团公司"/>
    <s v="临工工资"/>
    <s v="本级"/>
    <n v="301"/>
    <n v="14400"/>
    <n v="14400"/>
    <n v="14400"/>
    <m/>
    <m/>
    <m/>
    <m/>
    <m/>
    <m/>
    <m/>
    <m/>
    <m/>
    <m/>
    <m/>
    <m/>
  </r>
  <r>
    <m/>
    <m/>
    <x v="3"/>
    <s v="21301"/>
    <x v="98"/>
    <s v="农垦集团公司"/>
    <s v="公务交通补贴"/>
    <s v="本级"/>
    <n v="302"/>
    <n v="42000"/>
    <n v="59400"/>
    <m/>
    <n v="59400"/>
    <m/>
    <m/>
    <m/>
    <m/>
    <m/>
    <m/>
    <m/>
    <m/>
    <m/>
    <m/>
    <m/>
  </r>
  <r>
    <m/>
    <m/>
    <x v="3"/>
    <s v="21301"/>
    <x v="98"/>
    <s v="农垦集团公司"/>
    <s v="住房公积金"/>
    <s v="本级"/>
    <n v="303"/>
    <n v="42000"/>
    <n v="64103"/>
    <m/>
    <m/>
    <n v="64103"/>
    <m/>
    <m/>
    <m/>
    <m/>
    <m/>
    <m/>
    <m/>
    <m/>
    <m/>
    <m/>
  </r>
  <r>
    <m/>
    <m/>
    <x v="3"/>
    <s v="21301"/>
    <x v="98"/>
    <s v="农垦集团公司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98"/>
    <s v="农垦集团公司"/>
    <s v="人头经费"/>
    <s v="本级"/>
    <n v="302"/>
    <n v="5000"/>
    <n v="7000"/>
    <m/>
    <n v="7000"/>
    <m/>
    <m/>
    <m/>
    <m/>
    <m/>
    <m/>
    <m/>
    <m/>
    <m/>
    <m/>
    <m/>
  </r>
  <r>
    <m/>
    <m/>
    <x v="3"/>
    <s v="21301"/>
    <x v="98"/>
    <s v="农垦集团公司"/>
    <s v="项目前期经费"/>
    <s v="本级"/>
    <n v="302"/>
    <n v="50000"/>
    <n v="50000"/>
    <m/>
    <n v="50000"/>
    <m/>
    <m/>
    <m/>
    <m/>
    <m/>
    <m/>
    <m/>
    <m/>
    <m/>
    <m/>
    <m/>
  </r>
  <r>
    <m/>
    <m/>
    <x v="3"/>
    <s v="21301"/>
    <x v="98"/>
    <s v="农垦集团公司"/>
    <s v="单位运转工作经费"/>
    <s v="本级"/>
    <n v="302"/>
    <n v="190000"/>
    <n v="190000"/>
    <m/>
    <n v="190000"/>
    <m/>
    <m/>
    <m/>
    <m/>
    <m/>
    <m/>
    <m/>
    <m/>
    <m/>
    <m/>
    <m/>
  </r>
  <r>
    <m/>
    <m/>
    <x v="3"/>
    <s v="21301"/>
    <x v="98"/>
    <s v="农垦集团公司"/>
    <s v="冷链物流产业园"/>
    <s v="专项指标"/>
    <n v="302"/>
    <m/>
    <n v="50000"/>
    <m/>
    <m/>
    <m/>
    <m/>
    <m/>
    <n v="50000"/>
    <m/>
    <m/>
    <m/>
    <m/>
    <m/>
    <m/>
    <m/>
  </r>
  <r>
    <m/>
    <m/>
    <x v="3"/>
    <s v="21301"/>
    <x v="98"/>
    <s v="农垦集团公司"/>
    <s v="农场扶贫资金"/>
    <s v="专项指标"/>
    <n v="309"/>
    <m/>
    <n v="2450000"/>
    <m/>
    <m/>
    <m/>
    <m/>
    <m/>
    <m/>
    <m/>
    <m/>
    <m/>
    <m/>
    <m/>
    <n v="2450000"/>
    <m/>
  </r>
  <r>
    <m/>
    <m/>
    <x v="3"/>
    <s v="21301"/>
    <x v="98"/>
    <s v="农垦集团公司"/>
    <s v="保障性安居工程"/>
    <s v="专项指标"/>
    <n v="309"/>
    <m/>
    <n v="6000000"/>
    <m/>
    <m/>
    <m/>
    <m/>
    <m/>
    <m/>
    <m/>
    <m/>
    <m/>
    <m/>
    <m/>
    <n v="6000000"/>
    <m/>
  </r>
  <r>
    <m/>
    <m/>
    <x v="3"/>
    <s v="21301"/>
    <x v="98"/>
    <s v="农垦集团公司"/>
    <s v="特色产业园建设"/>
    <s v="专项指标"/>
    <n v="309"/>
    <m/>
    <n v="2000000"/>
    <m/>
    <m/>
    <m/>
    <m/>
    <m/>
    <m/>
    <m/>
    <m/>
    <m/>
    <m/>
    <m/>
    <n v="2000000"/>
    <m/>
  </r>
  <r>
    <m/>
    <m/>
    <x v="3"/>
    <s v="21301"/>
    <x v="98"/>
    <s v="农垦集团公司"/>
    <m/>
    <m/>
    <m/>
    <m/>
    <n v="0"/>
    <m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经作办公室"/>
    <n v="3"/>
    <x v="0"/>
    <s v=""/>
    <x v="0"/>
    <m/>
    <m/>
    <m/>
    <m/>
    <n v="434107"/>
    <n v="465560"/>
    <n v="213621"/>
    <n v="227600"/>
    <n v="24339"/>
    <n v="0"/>
    <n v="0"/>
    <n v="0"/>
    <n v="0"/>
    <m/>
    <m/>
    <m/>
    <n v="0"/>
    <n v="0"/>
    <n v="0"/>
  </r>
  <r>
    <m/>
    <m/>
    <x v="3"/>
    <s v="21301"/>
    <x v="91"/>
    <s v="经作办公室"/>
    <s v="人员工资津贴"/>
    <s v="本级"/>
    <n v="301"/>
    <n v="137208"/>
    <n v="158604"/>
    <n v="158604"/>
    <m/>
    <m/>
    <m/>
    <m/>
    <m/>
    <m/>
    <m/>
    <m/>
    <m/>
    <m/>
    <m/>
    <m/>
  </r>
  <r>
    <m/>
    <m/>
    <x v="3"/>
    <s v="21301"/>
    <x v="91"/>
    <s v="经作办公室"/>
    <s v="绩效奖金"/>
    <s v="本级"/>
    <n v="301"/>
    <n v="30000"/>
    <n v="31000"/>
    <n v="31000"/>
    <m/>
    <m/>
    <m/>
    <m/>
    <m/>
    <m/>
    <m/>
    <m/>
    <m/>
    <m/>
    <m/>
    <m/>
  </r>
  <r>
    <m/>
    <m/>
    <x v="3"/>
    <s v="21301"/>
    <x v="91"/>
    <s v="经作办公室"/>
    <s v="第十三个月奖励金"/>
    <s v="本级"/>
    <n v="301"/>
    <n v="11434"/>
    <n v="13217"/>
    <n v="13217"/>
    <m/>
    <m/>
    <m/>
    <m/>
    <m/>
    <m/>
    <m/>
    <m/>
    <m/>
    <m/>
    <m/>
    <m/>
  </r>
  <r>
    <m/>
    <m/>
    <x v="3"/>
    <s v="21301"/>
    <x v="91"/>
    <s v="经作办公室"/>
    <s v="伙食补助"/>
    <s v="本级"/>
    <n v="301"/>
    <n v="10800"/>
    <n v="10800"/>
    <n v="10800"/>
    <m/>
    <m/>
    <m/>
    <m/>
    <m/>
    <m/>
    <m/>
    <m/>
    <m/>
    <m/>
    <m/>
    <m/>
  </r>
  <r>
    <m/>
    <m/>
    <x v="3"/>
    <s v="21301"/>
    <x v="91"/>
    <s v="经作办公室"/>
    <s v="公务交通补贴"/>
    <s v="本级"/>
    <n v="302"/>
    <n v="25200"/>
    <n v="24600"/>
    <m/>
    <n v="24600"/>
    <m/>
    <m/>
    <m/>
    <m/>
    <m/>
    <m/>
    <m/>
    <m/>
    <m/>
    <m/>
    <m/>
  </r>
  <r>
    <m/>
    <m/>
    <x v="3"/>
    <s v="21301"/>
    <x v="91"/>
    <s v="经作办公室"/>
    <s v="住房公积金"/>
    <s v="本级"/>
    <n v="303"/>
    <n v="16465"/>
    <n v="24339"/>
    <m/>
    <m/>
    <n v="24339"/>
    <m/>
    <m/>
    <m/>
    <m/>
    <m/>
    <m/>
    <m/>
    <m/>
    <m/>
    <m/>
  </r>
  <r>
    <m/>
    <m/>
    <x v="3"/>
    <s v="21301"/>
    <x v="91"/>
    <s v="经作办公室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91"/>
    <s v="经作办公室"/>
    <s v="人头经费"/>
    <s v="本级"/>
    <n v="302"/>
    <n v="3000"/>
    <n v="3000"/>
    <m/>
    <n v="3000"/>
    <m/>
    <m/>
    <m/>
    <m/>
    <m/>
    <m/>
    <m/>
    <m/>
    <m/>
    <m/>
    <m/>
  </r>
  <r>
    <m/>
    <m/>
    <x v="3"/>
    <s v="21301"/>
    <x v="91"/>
    <s v="经作办公室"/>
    <s v="品种改良及宣传、预测预报"/>
    <s v="本级"/>
    <n v="302"/>
    <m/>
    <n v="20000"/>
    <m/>
    <n v="20000"/>
    <m/>
    <m/>
    <m/>
    <m/>
    <m/>
    <m/>
    <m/>
    <m/>
    <m/>
    <m/>
    <m/>
  </r>
  <r>
    <m/>
    <m/>
    <x v="3"/>
    <s v="21301"/>
    <x v="91"/>
    <s v="经作办公室"/>
    <s v="单位运转工作经费"/>
    <s v="本级"/>
    <n v="302"/>
    <n v="140000"/>
    <n v="120000"/>
    <m/>
    <n v="120000"/>
    <m/>
    <m/>
    <m/>
    <m/>
    <m/>
    <m/>
    <m/>
    <m/>
    <m/>
    <m/>
    <m/>
  </r>
  <r>
    <m/>
    <m/>
    <x v="3"/>
    <s v="21301"/>
    <x v="91"/>
    <s v="经作办公室"/>
    <s v="项目前期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91"/>
    <s v="经作办公室"/>
    <s v="水果科研费"/>
    <s v="本级"/>
    <n v="302"/>
    <n v="20000"/>
    <n v="20000"/>
    <m/>
    <n v="20000"/>
    <m/>
    <m/>
    <m/>
    <m/>
    <m/>
    <m/>
    <m/>
    <m/>
    <m/>
    <m/>
    <m/>
  </r>
  <r>
    <s v="回龙圩镇人民政府"/>
    <n v="15"/>
    <x v="0"/>
    <s v=""/>
    <x v="0"/>
    <m/>
    <m/>
    <m/>
    <m/>
    <n v="1674934"/>
    <n v="2349020"/>
    <n v="1036489"/>
    <n v="727700"/>
    <n v="584831"/>
    <n v="0"/>
    <n v="0"/>
    <n v="0"/>
    <n v="0"/>
    <m/>
    <m/>
    <m/>
    <n v="0"/>
    <n v="0"/>
    <n v="0"/>
  </r>
  <r>
    <m/>
    <m/>
    <x v="3"/>
    <s v="21301"/>
    <x v="91"/>
    <s v="回龙圩镇人民政府"/>
    <s v="人员工资津贴"/>
    <s v="本级"/>
    <n v="301"/>
    <n v="509496"/>
    <n v="788604"/>
    <n v="788604"/>
    <m/>
    <m/>
    <m/>
    <m/>
    <m/>
    <m/>
    <m/>
    <m/>
    <m/>
    <m/>
    <m/>
    <m/>
  </r>
  <r>
    <m/>
    <m/>
    <x v="3"/>
    <s v="21301"/>
    <x v="91"/>
    <s v="回龙圩镇人民政府"/>
    <s v="绩效奖金"/>
    <s v="本级"/>
    <n v="301"/>
    <n v="120000"/>
    <n v="151000"/>
    <n v="151000"/>
    <m/>
    <m/>
    <m/>
    <m/>
    <m/>
    <m/>
    <m/>
    <m/>
    <m/>
    <m/>
    <m/>
    <m/>
  </r>
  <r>
    <m/>
    <m/>
    <x v="3"/>
    <s v="21301"/>
    <x v="91"/>
    <s v="回龙圩镇人民政府"/>
    <s v="第十三个月奖励金"/>
    <s v="本级"/>
    <n v="301"/>
    <n v="42458"/>
    <n v="58485"/>
    <n v="58485"/>
    <m/>
    <m/>
    <m/>
    <m/>
    <m/>
    <m/>
    <m/>
    <m/>
    <m/>
    <m/>
    <m/>
    <m/>
  </r>
  <r>
    <m/>
    <m/>
    <x v="3"/>
    <s v="21301"/>
    <x v="91"/>
    <s v="回龙圩镇人民政府"/>
    <s v="伙食补助"/>
    <s v="本级"/>
    <n v="301"/>
    <n v="7200"/>
    <n v="0"/>
    <m/>
    <m/>
    <m/>
    <m/>
    <m/>
    <m/>
    <m/>
    <m/>
    <m/>
    <m/>
    <m/>
    <m/>
    <m/>
  </r>
  <r>
    <m/>
    <m/>
    <x v="3"/>
    <s v="21301"/>
    <x v="91"/>
    <s v="回龙圩镇人民政府"/>
    <s v="临工工资"/>
    <s v="本级"/>
    <n v="301"/>
    <n v="38400"/>
    <n v="38400"/>
    <n v="38400"/>
    <m/>
    <m/>
    <m/>
    <m/>
    <m/>
    <m/>
    <m/>
    <m/>
    <m/>
    <m/>
    <m/>
    <m/>
  </r>
  <r>
    <m/>
    <m/>
    <x v="3"/>
    <s v="21301"/>
    <x v="91"/>
    <s v="回龙圩镇人民政府"/>
    <s v="公务交通补贴"/>
    <s v="本级"/>
    <n v="302"/>
    <n v="100800"/>
    <n v="106200"/>
    <m/>
    <n v="106200"/>
    <m/>
    <m/>
    <m/>
    <m/>
    <m/>
    <m/>
    <m/>
    <m/>
    <m/>
    <m/>
    <m/>
  </r>
  <r>
    <m/>
    <m/>
    <x v="3"/>
    <s v="21301"/>
    <x v="91"/>
    <s v="回龙圩镇人民政府"/>
    <s v="住房公积金"/>
    <s v="本级"/>
    <n v="303"/>
    <n v="61140"/>
    <n v="119771"/>
    <m/>
    <m/>
    <n v="119771"/>
    <m/>
    <m/>
    <m/>
    <m/>
    <m/>
    <m/>
    <m/>
    <m/>
    <m/>
    <m/>
  </r>
  <r>
    <m/>
    <m/>
    <x v="3"/>
    <s v="21301"/>
    <x v="91"/>
    <s v="回龙圩镇人民政府"/>
    <s v="单位基本办公经费"/>
    <s v="本级"/>
    <n v="302"/>
    <n v="40000"/>
    <n v="40000"/>
    <m/>
    <n v="40000"/>
    <m/>
    <m/>
    <m/>
    <m/>
    <m/>
    <m/>
    <m/>
    <m/>
    <m/>
    <m/>
    <m/>
  </r>
  <r>
    <m/>
    <m/>
    <x v="3"/>
    <s v="21301"/>
    <x v="91"/>
    <s v="回龙圩镇人民政府"/>
    <s v="人头经费"/>
    <s v="本级"/>
    <n v="302"/>
    <n v="18000"/>
    <n v="22500"/>
    <m/>
    <n v="22500"/>
    <m/>
    <m/>
    <m/>
    <m/>
    <m/>
    <m/>
    <m/>
    <m/>
    <m/>
    <m/>
    <m/>
  </r>
  <r>
    <m/>
    <m/>
    <x v="3"/>
    <s v="21301"/>
    <x v="91"/>
    <s v="回龙圩镇人民政府"/>
    <s v="单位运转工作经费"/>
    <s v="本级"/>
    <n v="302"/>
    <n v="330000"/>
    <n v="230000"/>
    <m/>
    <n v="230000"/>
    <m/>
    <m/>
    <m/>
    <m/>
    <m/>
    <m/>
    <m/>
    <m/>
    <m/>
    <m/>
    <m/>
  </r>
  <r>
    <m/>
    <m/>
    <x v="3"/>
    <s v="21301"/>
    <x v="91"/>
    <s v="回龙圩镇人民政府"/>
    <s v="镇人大经费"/>
    <s v="本级"/>
    <n v="302"/>
    <n v="2000"/>
    <n v="2000"/>
    <m/>
    <n v="2000"/>
    <m/>
    <m/>
    <m/>
    <m/>
    <m/>
    <m/>
    <m/>
    <m/>
    <m/>
    <m/>
    <m/>
  </r>
  <r>
    <m/>
    <m/>
    <x v="3"/>
    <s v="21301"/>
    <x v="91"/>
    <s v="回龙圩镇人民政府"/>
    <s v="镇纪检经费"/>
    <s v="本级"/>
    <n v="302"/>
    <n v="10000"/>
    <n v="10000"/>
    <m/>
    <n v="10000"/>
    <m/>
    <m/>
    <m/>
    <m/>
    <m/>
    <m/>
    <m/>
    <m/>
    <m/>
    <m/>
    <m/>
  </r>
  <r>
    <m/>
    <m/>
    <x v="3"/>
    <s v="21301"/>
    <x v="91"/>
    <s v="回龙圩镇人民政府"/>
    <s v="乡镇团委工作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91"/>
    <s v="回龙圩镇人民政府"/>
    <s v="党建工作专项"/>
    <m/>
    <m/>
    <m/>
    <n v="50000"/>
    <m/>
    <n v="50000"/>
    <m/>
    <m/>
    <m/>
    <m/>
    <m/>
    <m/>
    <m/>
    <m/>
    <m/>
    <m/>
    <m/>
  </r>
  <r>
    <m/>
    <m/>
    <x v="3"/>
    <s v="21307"/>
    <x v="99"/>
    <s v="回龙圩镇人民政府"/>
    <s v="村级运转工作经费及补助"/>
    <s v="本级"/>
    <n v="302"/>
    <n v="261280"/>
    <n v="406980"/>
    <m/>
    <n v="153000"/>
    <n v="253980"/>
    <m/>
    <m/>
    <m/>
    <m/>
    <m/>
    <m/>
    <m/>
    <m/>
    <m/>
    <m/>
  </r>
  <r>
    <m/>
    <m/>
    <x v="3"/>
    <s v="21307"/>
    <x v="99"/>
    <s v="回龙圩镇人民政府"/>
    <s v="居委会运转工作经费"/>
    <s v="本级"/>
    <n v="302"/>
    <n v="114160"/>
    <n v="305080"/>
    <m/>
    <n v="94000"/>
    <n v="211080"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八仙洞办事处"/>
    <n v="5"/>
    <x v="0"/>
    <s v=""/>
    <x v="0"/>
    <m/>
    <m/>
    <m/>
    <m/>
    <n v="596326"/>
    <n v="751716"/>
    <n v="392239"/>
    <n v="220500"/>
    <n v="138977"/>
    <n v="0"/>
    <n v="0"/>
    <n v="0"/>
    <n v="0"/>
    <m/>
    <m/>
    <m/>
    <n v="0"/>
    <n v="0"/>
    <n v="0"/>
  </r>
  <r>
    <m/>
    <m/>
    <x v="3"/>
    <s v="21301"/>
    <x v="100"/>
    <s v="八仙洞办事处"/>
    <s v="人员工资津贴"/>
    <s v="本级"/>
    <n v="301"/>
    <n v="188880"/>
    <n v="302436"/>
    <n v="302436"/>
    <m/>
    <m/>
    <m/>
    <m/>
    <m/>
    <m/>
    <m/>
    <m/>
    <m/>
    <m/>
    <m/>
    <m/>
  </r>
  <r>
    <m/>
    <m/>
    <x v="3"/>
    <s v="21301"/>
    <x v="100"/>
    <s v="八仙洞办事处"/>
    <s v="绩效奖金"/>
    <s v="本级"/>
    <n v="301"/>
    <n v="40000"/>
    <n v="55000"/>
    <n v="55000"/>
    <m/>
    <m/>
    <m/>
    <m/>
    <m/>
    <m/>
    <m/>
    <m/>
    <m/>
    <m/>
    <m/>
    <m/>
  </r>
  <r>
    <m/>
    <m/>
    <x v="3"/>
    <s v="21301"/>
    <x v="100"/>
    <s v="八仙洞办事处"/>
    <s v="第十三个月奖励金"/>
    <s v="本级"/>
    <n v="301"/>
    <n v="15740"/>
    <n v="25203"/>
    <n v="25203"/>
    <m/>
    <m/>
    <m/>
    <m/>
    <m/>
    <m/>
    <m/>
    <m/>
    <m/>
    <m/>
    <m/>
    <m/>
  </r>
  <r>
    <m/>
    <m/>
    <x v="3"/>
    <s v="21301"/>
    <x v="100"/>
    <s v="八仙洞办事处"/>
    <s v="伙食补助"/>
    <s v="本级"/>
    <n v="301"/>
    <n v="9600"/>
    <n v="9600"/>
    <n v="9600"/>
    <m/>
    <m/>
    <m/>
    <m/>
    <m/>
    <m/>
    <m/>
    <m/>
    <m/>
    <m/>
    <m/>
    <m/>
  </r>
  <r>
    <m/>
    <m/>
    <x v="3"/>
    <s v="21301"/>
    <x v="100"/>
    <s v="八仙洞办事处"/>
    <s v="公务交通补贴"/>
    <s v="本级"/>
    <n v="302"/>
    <n v="33600"/>
    <n v="42000"/>
    <m/>
    <n v="42000"/>
    <m/>
    <m/>
    <m/>
    <m/>
    <m/>
    <m/>
    <m/>
    <m/>
    <m/>
    <m/>
    <m/>
  </r>
  <r>
    <m/>
    <m/>
    <x v="3"/>
    <s v="21301"/>
    <x v="100"/>
    <s v="八仙洞办事处"/>
    <s v="住房公积金"/>
    <s v="本级"/>
    <n v="303"/>
    <n v="22666"/>
    <n v="45917"/>
    <m/>
    <m/>
    <n v="45917"/>
    <m/>
    <m/>
    <m/>
    <m/>
    <m/>
    <m/>
    <m/>
    <m/>
    <m/>
    <m/>
  </r>
  <r>
    <m/>
    <m/>
    <x v="3"/>
    <s v="21301"/>
    <x v="100"/>
    <s v="八仙洞办事处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0"/>
    <s v="八仙洞办事处"/>
    <s v="人头经费"/>
    <s v="本级"/>
    <n v="302"/>
    <n v="6000"/>
    <n v="7500"/>
    <m/>
    <n v="7500"/>
    <m/>
    <m/>
    <m/>
    <m/>
    <m/>
    <m/>
    <m/>
    <m/>
    <m/>
    <m/>
    <m/>
  </r>
  <r>
    <m/>
    <m/>
    <x v="3"/>
    <s v="21301"/>
    <x v="100"/>
    <s v="八仙洞办事处"/>
    <s v="单位运转工作经费"/>
    <s v="本级"/>
    <n v="302"/>
    <n v="120000"/>
    <n v="70000"/>
    <m/>
    <n v="70000"/>
    <m/>
    <m/>
    <m/>
    <m/>
    <m/>
    <m/>
    <m/>
    <m/>
    <m/>
    <m/>
    <m/>
  </r>
  <r>
    <m/>
    <m/>
    <x v="3"/>
    <s v="21301"/>
    <x v="100"/>
    <s v="八仙洞办事处"/>
    <s v="党建工作专项"/>
    <s v="本级"/>
    <n v="303"/>
    <m/>
    <n v="30000"/>
    <m/>
    <n v="30000"/>
    <m/>
    <m/>
    <m/>
    <m/>
    <m/>
    <m/>
    <m/>
    <m/>
    <m/>
    <m/>
    <m/>
  </r>
  <r>
    <m/>
    <m/>
    <x v="3"/>
    <s v="21307"/>
    <x v="99"/>
    <s v="八仙洞办事处"/>
    <s v="村级运转工作经费及村干补助"/>
    <s v="本级"/>
    <n v="302"/>
    <n v="139840"/>
    <n v="144060"/>
    <m/>
    <n v="51000"/>
    <n v="93060"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神仙洞办事处"/>
    <n v="4"/>
    <x v="0"/>
    <m/>
    <x v="0"/>
    <m/>
    <m/>
    <m/>
    <m/>
    <n v="535867"/>
    <n v="632117"/>
    <n v="313265"/>
    <n v="191800"/>
    <n v="127052"/>
    <n v="0"/>
    <n v="0"/>
    <n v="0"/>
    <n v="0"/>
    <m/>
    <m/>
    <m/>
    <n v="0"/>
    <n v="0"/>
    <n v="0"/>
  </r>
  <r>
    <m/>
    <m/>
    <x v="3"/>
    <s v="21301"/>
    <x v="100"/>
    <s v="神仙洞办事处"/>
    <s v="人员工资津贴"/>
    <s v="本级"/>
    <n v="301"/>
    <n v="173208"/>
    <n v="244860"/>
    <n v="244860"/>
    <m/>
    <m/>
    <m/>
    <m/>
    <m/>
    <m/>
    <m/>
    <m/>
    <m/>
    <m/>
    <m/>
    <m/>
  </r>
  <r>
    <m/>
    <m/>
    <x v="3"/>
    <s v="21301"/>
    <x v="100"/>
    <s v="神仙洞办事处"/>
    <s v="绩效奖金"/>
    <s v="本级"/>
    <n v="301"/>
    <n v="40000"/>
    <n v="48000"/>
    <n v="48000"/>
    <m/>
    <m/>
    <m/>
    <m/>
    <m/>
    <m/>
    <m/>
    <m/>
    <m/>
    <m/>
    <m/>
    <m/>
  </r>
  <r>
    <m/>
    <m/>
    <x v="3"/>
    <s v="21301"/>
    <x v="100"/>
    <s v="神仙洞办事处"/>
    <s v="第十三个月奖励金"/>
    <s v="本级"/>
    <n v="301"/>
    <n v="14434"/>
    <n v="20405"/>
    <n v="20405"/>
    <m/>
    <m/>
    <m/>
    <m/>
    <m/>
    <m/>
    <m/>
    <m/>
    <m/>
    <m/>
    <m/>
    <m/>
  </r>
  <r>
    <m/>
    <m/>
    <x v="3"/>
    <s v="21301"/>
    <x v="100"/>
    <s v="神仙洞办事处"/>
    <s v="伙食补助"/>
    <s v="本级"/>
    <n v="301"/>
    <n v="9600"/>
    <n v="0"/>
    <m/>
    <m/>
    <m/>
    <m/>
    <m/>
    <m/>
    <m/>
    <m/>
    <m/>
    <m/>
    <m/>
    <m/>
    <m/>
  </r>
  <r>
    <m/>
    <m/>
    <x v="3"/>
    <s v="21301"/>
    <x v="100"/>
    <s v="神仙洞办事处"/>
    <s v="公务交通补贴"/>
    <s v="本级"/>
    <n v="302"/>
    <n v="33600"/>
    <n v="34800"/>
    <m/>
    <n v="34800"/>
    <m/>
    <m/>
    <m/>
    <m/>
    <m/>
    <m/>
    <m/>
    <m/>
    <m/>
    <m/>
    <m/>
  </r>
  <r>
    <m/>
    <m/>
    <x v="3"/>
    <s v="21301"/>
    <x v="100"/>
    <s v="神仙洞办事处"/>
    <s v="住房公积金"/>
    <s v="本级"/>
    <n v="303"/>
    <n v="20785"/>
    <n v="37592"/>
    <m/>
    <m/>
    <n v="37592"/>
    <m/>
    <m/>
    <m/>
    <m/>
    <m/>
    <m/>
    <m/>
    <m/>
    <m/>
    <m/>
  </r>
  <r>
    <m/>
    <m/>
    <x v="3"/>
    <s v="21301"/>
    <x v="100"/>
    <s v="神仙洞办事处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0"/>
    <s v="神仙洞办事处"/>
    <s v="人头经费"/>
    <s v="本级"/>
    <n v="302"/>
    <n v="6000"/>
    <n v="6000"/>
    <m/>
    <n v="6000"/>
    <m/>
    <m/>
    <m/>
    <m/>
    <m/>
    <m/>
    <m/>
    <m/>
    <m/>
    <m/>
    <m/>
  </r>
  <r>
    <m/>
    <m/>
    <x v="3"/>
    <s v="21301"/>
    <x v="100"/>
    <s v="神仙洞办事处"/>
    <s v="单位运转工作经费"/>
    <s v="本级"/>
    <n v="302"/>
    <n v="100000"/>
    <n v="50000"/>
    <m/>
    <n v="50000"/>
    <m/>
    <m/>
    <m/>
    <m/>
    <m/>
    <m/>
    <m/>
    <m/>
    <m/>
    <m/>
    <m/>
  </r>
  <r>
    <m/>
    <m/>
    <x v="3"/>
    <s v="21301"/>
    <x v="100"/>
    <s v="神仙洞办事处"/>
    <s v="党建工作专项"/>
    <s v="本级"/>
    <n v="302"/>
    <m/>
    <n v="30000"/>
    <m/>
    <n v="30000"/>
    <m/>
    <m/>
    <m/>
    <m/>
    <m/>
    <m/>
    <m/>
    <m/>
    <m/>
    <m/>
    <m/>
  </r>
  <r>
    <m/>
    <m/>
    <x v="3"/>
    <s v="21307"/>
    <x v="99"/>
    <s v="神仙洞办事处"/>
    <s v="村级运转工作经费及村干补助"/>
    <s v="本级"/>
    <n v="302"/>
    <n v="118240"/>
    <n v="140460"/>
    <m/>
    <n v="51000"/>
    <n v="89460"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永济亭办事处"/>
    <n v="4"/>
    <x v="0"/>
    <m/>
    <x v="0"/>
    <m/>
    <m/>
    <m/>
    <m/>
    <n v="565932"/>
    <n v="633411"/>
    <n v="304063"/>
    <n v="203400"/>
    <n v="125948"/>
    <n v="0"/>
    <n v="0"/>
    <n v="0"/>
    <n v="0"/>
    <m/>
    <m/>
    <m/>
    <n v="0"/>
    <n v="0"/>
    <n v="0"/>
  </r>
  <r>
    <m/>
    <m/>
    <x v="3"/>
    <s v="21301"/>
    <x v="100"/>
    <s v="永济亭办事处"/>
    <s v="人员工资津贴"/>
    <s v="本级"/>
    <n v="301"/>
    <n v="181572"/>
    <n v="238212"/>
    <n v="238212"/>
    <m/>
    <m/>
    <m/>
    <m/>
    <m/>
    <m/>
    <m/>
    <m/>
    <m/>
    <m/>
    <m/>
    <m/>
  </r>
  <r>
    <m/>
    <m/>
    <x v="3"/>
    <s v="21301"/>
    <x v="100"/>
    <s v="永济亭办事处"/>
    <s v="绩效奖金"/>
    <s v="本级"/>
    <n v="301"/>
    <n v="40000"/>
    <n v="46000"/>
    <n v="46000"/>
    <m/>
    <m/>
    <m/>
    <m/>
    <m/>
    <m/>
    <m/>
    <m/>
    <m/>
    <m/>
    <m/>
    <m/>
  </r>
  <r>
    <m/>
    <m/>
    <x v="3"/>
    <s v="21301"/>
    <x v="100"/>
    <s v="永济亭办事处"/>
    <s v="第十三个月奖励金"/>
    <s v="本级"/>
    <n v="301"/>
    <n v="15131"/>
    <n v="19851"/>
    <n v="19851"/>
    <m/>
    <m/>
    <m/>
    <m/>
    <m/>
    <m/>
    <m/>
    <m/>
    <m/>
    <m/>
    <m/>
    <m/>
  </r>
  <r>
    <m/>
    <m/>
    <x v="3"/>
    <s v="21301"/>
    <x v="100"/>
    <s v="永济亭办事处"/>
    <s v="临工工资"/>
    <s v="本级"/>
    <n v="301"/>
    <n v="4800"/>
    <n v="0"/>
    <m/>
    <m/>
    <m/>
    <m/>
    <m/>
    <m/>
    <m/>
    <m/>
    <m/>
    <m/>
    <m/>
    <m/>
    <m/>
  </r>
  <r>
    <m/>
    <m/>
    <x v="3"/>
    <s v="21301"/>
    <x v="100"/>
    <s v="永济亭办事处"/>
    <s v="公务交通补贴"/>
    <s v="本级"/>
    <n v="302"/>
    <n v="33600"/>
    <n v="26400"/>
    <m/>
    <n v="26400"/>
    <m/>
    <m/>
    <m/>
    <m/>
    <m/>
    <m/>
    <m/>
    <m/>
    <m/>
    <m/>
    <m/>
  </r>
  <r>
    <m/>
    <m/>
    <x v="3"/>
    <s v="21301"/>
    <x v="100"/>
    <s v="永济亭办事处"/>
    <s v="住房公积金"/>
    <s v="本级"/>
    <n v="303"/>
    <n v="21789"/>
    <n v="36488"/>
    <m/>
    <m/>
    <n v="36488"/>
    <m/>
    <m/>
    <m/>
    <m/>
    <m/>
    <m/>
    <m/>
    <m/>
    <m/>
    <m/>
  </r>
  <r>
    <m/>
    <m/>
    <x v="3"/>
    <s v="21301"/>
    <x v="100"/>
    <s v="永济亭办事处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0"/>
    <s v="永济亭办事处"/>
    <s v="人头经费"/>
    <s v="本级"/>
    <n v="302"/>
    <n v="6000"/>
    <n v="6000"/>
    <m/>
    <n v="6000"/>
    <m/>
    <m/>
    <m/>
    <m/>
    <m/>
    <m/>
    <m/>
    <m/>
    <m/>
    <m/>
    <m/>
  </r>
  <r>
    <m/>
    <m/>
    <x v="3"/>
    <s v="21301"/>
    <x v="100"/>
    <s v="永济亭办事处"/>
    <s v="单位运转工作经费"/>
    <s v="本级"/>
    <n v="302"/>
    <n v="120000"/>
    <n v="70000"/>
    <m/>
    <n v="70000"/>
    <m/>
    <m/>
    <m/>
    <m/>
    <m/>
    <m/>
    <m/>
    <m/>
    <m/>
    <m/>
    <m/>
  </r>
  <r>
    <m/>
    <m/>
    <x v="3"/>
    <s v="21301"/>
    <x v="100"/>
    <s v="永济亭办事处"/>
    <s v="党建工作专项"/>
    <s v="本级"/>
    <n v="302"/>
    <m/>
    <n v="30000"/>
    <m/>
    <n v="30000"/>
    <m/>
    <m/>
    <m/>
    <m/>
    <m/>
    <m/>
    <m/>
    <m/>
    <m/>
    <m/>
    <m/>
  </r>
  <r>
    <m/>
    <m/>
    <x v="3"/>
    <s v="21307"/>
    <x v="99"/>
    <s v="永济亭办事处"/>
    <s v="村级运转工作经费及村干补助"/>
    <s v="本级"/>
    <n v="302"/>
    <n v="123040"/>
    <n v="140460"/>
    <m/>
    <n v="51000"/>
    <n v="89460"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马鹿头办事处"/>
    <n v="5"/>
    <x v="0"/>
    <m/>
    <x v="0"/>
    <m/>
    <m/>
    <m/>
    <m/>
    <n v="721002"/>
    <n v="761828"/>
    <n v="366311"/>
    <n v="240500"/>
    <n v="155017"/>
    <n v="0"/>
    <n v="0"/>
    <n v="0"/>
    <n v="0"/>
    <m/>
    <m/>
    <m/>
    <n v="0"/>
    <n v="0"/>
    <n v="0"/>
  </r>
  <r>
    <m/>
    <m/>
    <x v="3"/>
    <s v="21301"/>
    <x v="100"/>
    <s v="马鹿头办事处"/>
    <s v="人员工资津贴"/>
    <s v="本级"/>
    <n v="301"/>
    <n v="225492"/>
    <n v="287364"/>
    <n v="287364"/>
    <m/>
    <m/>
    <m/>
    <m/>
    <m/>
    <m/>
    <m/>
    <m/>
    <m/>
    <m/>
    <m/>
    <m/>
  </r>
  <r>
    <m/>
    <m/>
    <x v="3"/>
    <s v="21301"/>
    <x v="100"/>
    <s v="马鹿头办事处"/>
    <s v="绩效奖金"/>
    <s v="本级"/>
    <n v="301"/>
    <n v="50000"/>
    <n v="55000"/>
    <n v="55000"/>
    <m/>
    <m/>
    <m/>
    <m/>
    <m/>
    <m/>
    <m/>
    <m/>
    <m/>
    <m/>
    <m/>
    <m/>
  </r>
  <r>
    <m/>
    <m/>
    <x v="3"/>
    <s v="21301"/>
    <x v="100"/>
    <s v="马鹿头办事处"/>
    <s v="第十三个月奖励金"/>
    <s v="本级"/>
    <n v="301"/>
    <n v="18791"/>
    <n v="23947"/>
    <n v="23947"/>
    <m/>
    <m/>
    <m/>
    <m/>
    <m/>
    <m/>
    <m/>
    <m/>
    <m/>
    <m/>
    <m/>
    <m/>
  </r>
  <r>
    <m/>
    <m/>
    <x v="3"/>
    <s v="21301"/>
    <x v="100"/>
    <s v="马鹿头办事处"/>
    <s v="伙食补助"/>
    <s v="本级"/>
    <n v="301"/>
    <n v="14400"/>
    <n v="0"/>
    <m/>
    <m/>
    <m/>
    <m/>
    <m/>
    <m/>
    <m/>
    <m/>
    <m/>
    <m/>
    <m/>
    <m/>
    <m/>
  </r>
  <r>
    <m/>
    <m/>
    <x v="3"/>
    <s v="21301"/>
    <x v="100"/>
    <s v="马鹿头办事处"/>
    <s v="公务交通补贴"/>
    <s v="本级"/>
    <n v="302"/>
    <n v="42000"/>
    <n v="42000"/>
    <m/>
    <n v="42000"/>
    <m/>
    <m/>
    <m/>
    <m/>
    <m/>
    <m/>
    <m/>
    <m/>
    <m/>
    <m/>
    <m/>
  </r>
  <r>
    <m/>
    <m/>
    <x v="3"/>
    <s v="21301"/>
    <x v="100"/>
    <s v="马鹿头办事处"/>
    <s v="住房公积金"/>
    <s v="本级"/>
    <n v="303"/>
    <n v="27059"/>
    <n v="43957"/>
    <m/>
    <m/>
    <n v="43957"/>
    <m/>
    <m/>
    <m/>
    <m/>
    <m/>
    <m/>
    <m/>
    <m/>
    <m/>
    <m/>
  </r>
  <r>
    <m/>
    <m/>
    <x v="3"/>
    <s v="21301"/>
    <x v="100"/>
    <s v="马鹿头办事处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0"/>
    <s v="马鹿头办事处"/>
    <s v="人头经费"/>
    <s v="本级"/>
    <n v="302"/>
    <n v="7500"/>
    <n v="7500"/>
    <m/>
    <n v="7500"/>
    <m/>
    <m/>
    <m/>
    <m/>
    <m/>
    <m/>
    <m/>
    <m/>
    <m/>
    <m/>
    <m/>
  </r>
  <r>
    <m/>
    <m/>
    <x v="3"/>
    <s v="21301"/>
    <x v="100"/>
    <s v="马鹿头办事处"/>
    <s v="单位运转工作经费"/>
    <s v="本级"/>
    <n v="302"/>
    <n v="150000"/>
    <n v="90000"/>
    <m/>
    <n v="90000"/>
    <m/>
    <m/>
    <m/>
    <m/>
    <m/>
    <m/>
    <m/>
    <m/>
    <m/>
    <m/>
    <m/>
  </r>
  <r>
    <m/>
    <m/>
    <x v="3"/>
    <s v="21301"/>
    <x v="100"/>
    <s v="马鹿头办事处"/>
    <s v="党建工作专项"/>
    <s v="本级"/>
    <m/>
    <m/>
    <n v="30000"/>
    <m/>
    <n v="30000"/>
    <m/>
    <m/>
    <m/>
    <m/>
    <m/>
    <m/>
    <m/>
    <m/>
    <m/>
    <m/>
    <m/>
  </r>
  <r>
    <m/>
    <m/>
    <x v="3"/>
    <s v="21307"/>
    <x v="99"/>
    <s v="马鹿头办事处"/>
    <s v="村级运转工作经费及村干补助"/>
    <s v="本级"/>
    <n v="302"/>
    <n v="165760"/>
    <n v="162060"/>
    <m/>
    <n v="51000"/>
    <n v="111060"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李家塘办事处"/>
    <n v="4"/>
    <x v="0"/>
    <s v=""/>
    <x v="0"/>
    <m/>
    <m/>
    <m/>
    <m/>
    <n v="645071"/>
    <n v="633441"/>
    <n v="288019"/>
    <n v="203400"/>
    <n v="142022"/>
    <n v="0"/>
    <n v="0"/>
    <n v="0"/>
    <n v="0"/>
    <m/>
    <m/>
    <m/>
    <n v="0"/>
    <n v="0"/>
    <n v="0"/>
  </r>
  <r>
    <m/>
    <m/>
    <x v="3"/>
    <s v="21301"/>
    <x v="100"/>
    <s v="李家塘办事处"/>
    <s v="人员工资津贴"/>
    <s v="本级"/>
    <n v="301"/>
    <n v="216840"/>
    <n v="226740"/>
    <n v="226740"/>
    <m/>
    <m/>
    <m/>
    <m/>
    <m/>
    <m/>
    <m/>
    <m/>
    <m/>
    <m/>
    <m/>
    <m/>
  </r>
  <r>
    <m/>
    <m/>
    <x v="3"/>
    <s v="21301"/>
    <x v="100"/>
    <s v="李家塘办事处"/>
    <s v="绩效奖金"/>
    <s v="本级"/>
    <n v="301"/>
    <n v="50000"/>
    <n v="46000"/>
    <n v="46000"/>
    <m/>
    <m/>
    <m/>
    <m/>
    <m/>
    <m/>
    <m/>
    <m/>
    <m/>
    <m/>
    <m/>
    <m/>
  </r>
  <r>
    <m/>
    <m/>
    <x v="3"/>
    <s v="21301"/>
    <x v="100"/>
    <s v="李家塘办事处"/>
    <s v="第十三个月奖励金"/>
    <s v="本级"/>
    <n v="301"/>
    <n v="18070"/>
    <n v="15279"/>
    <n v="15279"/>
    <m/>
    <m/>
    <m/>
    <m/>
    <m/>
    <m/>
    <m/>
    <m/>
    <m/>
    <m/>
    <m/>
    <m/>
  </r>
  <r>
    <m/>
    <m/>
    <x v="3"/>
    <s v="21301"/>
    <x v="100"/>
    <s v="李家塘办事处"/>
    <s v="临工工资"/>
    <s v="本级"/>
    <n v="301"/>
    <m/>
    <n v="0"/>
    <m/>
    <m/>
    <m/>
    <m/>
    <m/>
    <m/>
    <m/>
    <m/>
    <m/>
    <m/>
    <m/>
    <m/>
    <m/>
  </r>
  <r>
    <m/>
    <m/>
    <x v="3"/>
    <s v="21301"/>
    <x v="100"/>
    <s v="李家塘办事处"/>
    <s v="公务交通补贴"/>
    <s v="本级"/>
    <n v="302"/>
    <n v="42000"/>
    <n v="26400"/>
    <m/>
    <n v="26400"/>
    <m/>
    <m/>
    <m/>
    <m/>
    <m/>
    <m/>
    <m/>
    <m/>
    <m/>
    <m/>
    <m/>
  </r>
  <r>
    <m/>
    <m/>
    <x v="3"/>
    <s v="21301"/>
    <x v="100"/>
    <s v="李家塘办事处"/>
    <s v="住房公积金"/>
    <s v="本级"/>
    <n v="303"/>
    <n v="26021"/>
    <n v="34562"/>
    <m/>
    <m/>
    <n v="34562"/>
    <m/>
    <m/>
    <m/>
    <m/>
    <m/>
    <m/>
    <m/>
    <m/>
    <m/>
    <m/>
  </r>
  <r>
    <m/>
    <m/>
    <x v="3"/>
    <s v="21301"/>
    <x v="100"/>
    <s v="李家塘办事处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0"/>
    <s v="李家塘办事处"/>
    <s v="人头经费"/>
    <s v="本级"/>
    <n v="302"/>
    <n v="7500"/>
    <n v="6000"/>
    <m/>
    <n v="6000"/>
    <m/>
    <m/>
    <m/>
    <m/>
    <m/>
    <m/>
    <m/>
    <m/>
    <m/>
    <m/>
    <m/>
  </r>
  <r>
    <m/>
    <m/>
    <x v="3"/>
    <s v="21301"/>
    <x v="100"/>
    <s v="李家塘办事处"/>
    <s v="单位运转工作经费"/>
    <s v="本级"/>
    <n v="302"/>
    <n v="120000"/>
    <n v="70000"/>
    <m/>
    <n v="70000"/>
    <m/>
    <m/>
    <m/>
    <m/>
    <m/>
    <m/>
    <m/>
    <m/>
    <m/>
    <m/>
    <m/>
  </r>
  <r>
    <m/>
    <m/>
    <x v="3"/>
    <s v="21301"/>
    <x v="100"/>
    <s v="李家塘办事处"/>
    <s v="党建工作专项"/>
    <s v="本级"/>
    <n v="302"/>
    <m/>
    <n v="30000"/>
    <m/>
    <n v="30000"/>
    <m/>
    <m/>
    <m/>
    <m/>
    <m/>
    <m/>
    <m/>
    <m/>
    <m/>
    <m/>
    <m/>
  </r>
  <r>
    <m/>
    <m/>
    <x v="3"/>
    <s v="21307"/>
    <x v="99"/>
    <s v="李家塘办事处"/>
    <s v="村级运转工作经费及村干补助"/>
    <s v="本级"/>
    <n v="302"/>
    <n v="144640"/>
    <n v="158460"/>
    <m/>
    <n v="51000"/>
    <n v="107460"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兴隆办事处"/>
    <n v="4"/>
    <x v="0"/>
    <m/>
    <x v="0"/>
    <m/>
    <m/>
    <m/>
    <m/>
    <n v="567472"/>
    <n v="620397"/>
    <n v="286015"/>
    <n v="203400"/>
    <n v="130982"/>
    <n v="0"/>
    <n v="0"/>
    <n v="0"/>
    <n v="0"/>
    <m/>
    <m/>
    <m/>
    <n v="0"/>
    <n v="0"/>
    <n v="0"/>
  </r>
  <r>
    <m/>
    <m/>
    <x v="3"/>
    <s v="21301"/>
    <x v="100"/>
    <s v="兴隆办事处"/>
    <s v="人员工资津贴"/>
    <s v="本级"/>
    <n v="301"/>
    <n v="166896"/>
    <n v="224904"/>
    <n v="224904"/>
    <m/>
    <m/>
    <m/>
    <m/>
    <m/>
    <m/>
    <m/>
    <m/>
    <m/>
    <m/>
    <m/>
    <m/>
  </r>
  <r>
    <m/>
    <m/>
    <x v="3"/>
    <s v="21301"/>
    <x v="100"/>
    <s v="兴隆办事处"/>
    <s v="绩效奖金"/>
    <s v="本级"/>
    <n v="301"/>
    <n v="40000"/>
    <n v="46000"/>
    <n v="46000"/>
    <m/>
    <m/>
    <m/>
    <m/>
    <m/>
    <m/>
    <m/>
    <m/>
    <m/>
    <m/>
    <m/>
    <m/>
  </r>
  <r>
    <m/>
    <m/>
    <x v="3"/>
    <s v="21301"/>
    <x v="100"/>
    <s v="兴隆办事处"/>
    <s v="第十三个月奖励金"/>
    <s v="本级"/>
    <n v="301"/>
    <n v="13908"/>
    <n v="15111"/>
    <n v="15111"/>
    <m/>
    <m/>
    <m/>
    <m/>
    <m/>
    <m/>
    <m/>
    <m/>
    <m/>
    <m/>
    <m/>
    <m/>
  </r>
  <r>
    <m/>
    <m/>
    <x v="3"/>
    <s v="21301"/>
    <x v="100"/>
    <s v="兴隆办事处"/>
    <s v="伙食补助"/>
    <s v="本级"/>
    <n v="301"/>
    <n v="9600"/>
    <n v="0"/>
    <m/>
    <m/>
    <m/>
    <m/>
    <m/>
    <m/>
    <m/>
    <m/>
    <m/>
    <m/>
    <m/>
    <m/>
    <m/>
  </r>
  <r>
    <m/>
    <m/>
    <x v="3"/>
    <s v="21301"/>
    <x v="100"/>
    <s v="兴隆办事处"/>
    <s v="公务交通补贴"/>
    <s v="本级"/>
    <n v="302"/>
    <n v="33600"/>
    <n v="26400"/>
    <m/>
    <n v="26400"/>
    <m/>
    <m/>
    <m/>
    <m/>
    <m/>
    <m/>
    <m/>
    <m/>
    <m/>
    <m/>
    <m/>
  </r>
  <r>
    <m/>
    <m/>
    <x v="3"/>
    <s v="21301"/>
    <x v="100"/>
    <s v="兴隆办事处"/>
    <s v="住房公积金"/>
    <s v="本级"/>
    <n v="303"/>
    <n v="20028"/>
    <n v="34322"/>
    <m/>
    <m/>
    <n v="34322"/>
    <m/>
    <m/>
    <m/>
    <m/>
    <m/>
    <m/>
    <m/>
    <m/>
    <m/>
    <m/>
  </r>
  <r>
    <m/>
    <m/>
    <x v="3"/>
    <s v="21301"/>
    <x v="100"/>
    <s v="兴隆办事处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0"/>
    <s v="兴隆办事处"/>
    <s v="人头经费"/>
    <s v="本级"/>
    <n v="302"/>
    <n v="6000"/>
    <n v="6000"/>
    <m/>
    <n v="6000"/>
    <m/>
    <m/>
    <m/>
    <m/>
    <m/>
    <m/>
    <m/>
    <m/>
    <m/>
    <m/>
    <m/>
  </r>
  <r>
    <m/>
    <m/>
    <x v="3"/>
    <s v="21301"/>
    <x v="100"/>
    <s v="兴隆办事处"/>
    <s v="单位运转工作经费"/>
    <s v="本级"/>
    <n v="302"/>
    <n v="120000"/>
    <n v="70000"/>
    <m/>
    <n v="70000"/>
    <m/>
    <m/>
    <m/>
    <m/>
    <m/>
    <m/>
    <m/>
    <m/>
    <m/>
    <m/>
    <m/>
  </r>
  <r>
    <m/>
    <m/>
    <x v="3"/>
    <s v="21301"/>
    <x v="100"/>
    <s v="兴隆办事处"/>
    <s v="党建工作专项"/>
    <s v="本级"/>
    <n v="302"/>
    <m/>
    <n v="30000"/>
    <m/>
    <n v="30000"/>
    <m/>
    <m/>
    <m/>
    <m/>
    <m/>
    <m/>
    <m/>
    <m/>
    <m/>
    <m/>
    <m/>
  </r>
  <r>
    <m/>
    <m/>
    <x v="3"/>
    <s v="21307"/>
    <x v="99"/>
    <s v="兴隆办事处"/>
    <s v="村级运转工作经费及村干补助"/>
    <s v="本级"/>
    <n v="302"/>
    <n v="137440"/>
    <n v="147660"/>
    <m/>
    <n v="51000"/>
    <n v="96660"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农机局"/>
    <n v="3"/>
    <x v="0"/>
    <s v=""/>
    <x v="0"/>
    <m/>
    <m/>
    <m/>
    <m/>
    <n v="1167485"/>
    <n v="995148"/>
    <n v="210754"/>
    <n v="160400"/>
    <n v="23994"/>
    <n v="0"/>
    <n v="0"/>
    <n v="0"/>
    <n v="600000"/>
    <m/>
    <m/>
    <m/>
    <n v="0"/>
    <n v="0"/>
    <n v="0"/>
  </r>
  <r>
    <m/>
    <m/>
    <x v="3"/>
    <s v="21301"/>
    <x v="100"/>
    <s v="农机局"/>
    <s v="人员工资津贴"/>
    <s v="本级"/>
    <m/>
    <n v="163284"/>
    <n v="165516"/>
    <n v="165516"/>
    <m/>
    <m/>
    <m/>
    <m/>
    <m/>
    <m/>
    <m/>
    <m/>
    <m/>
    <m/>
    <m/>
    <m/>
  </r>
  <r>
    <m/>
    <m/>
    <x v="3"/>
    <s v="21301"/>
    <x v="100"/>
    <s v="农机局"/>
    <s v="绩效奖金"/>
    <s v="本级"/>
    <m/>
    <n v="40000"/>
    <n v="24000"/>
    <n v="24000"/>
    <m/>
    <m/>
    <m/>
    <m/>
    <m/>
    <m/>
    <m/>
    <m/>
    <m/>
    <m/>
    <m/>
    <m/>
  </r>
  <r>
    <m/>
    <m/>
    <x v="3"/>
    <s v="21301"/>
    <x v="100"/>
    <s v="农机局"/>
    <s v="第十三个月奖励金"/>
    <s v="本级"/>
    <m/>
    <n v="13607"/>
    <n v="10438"/>
    <n v="10438"/>
    <m/>
    <m/>
    <m/>
    <m/>
    <m/>
    <m/>
    <m/>
    <m/>
    <m/>
    <m/>
    <m/>
    <m/>
  </r>
  <r>
    <m/>
    <m/>
    <x v="3"/>
    <s v="21301"/>
    <x v="100"/>
    <s v="农机局"/>
    <s v="伙食补助"/>
    <s v="本级"/>
    <m/>
    <n v="14400"/>
    <n v="10800"/>
    <n v="10800"/>
    <m/>
    <m/>
    <m/>
    <m/>
    <m/>
    <m/>
    <m/>
    <m/>
    <m/>
    <m/>
    <m/>
    <m/>
  </r>
  <r>
    <m/>
    <m/>
    <x v="3"/>
    <s v="21301"/>
    <x v="100"/>
    <s v="农机局"/>
    <s v="公务交通补贴"/>
    <s v="本级"/>
    <n v="302"/>
    <n v="33600"/>
    <n v="17400"/>
    <m/>
    <n v="17400"/>
    <m/>
    <m/>
    <m/>
    <m/>
    <m/>
    <m/>
    <m/>
    <m/>
    <m/>
    <m/>
    <m/>
  </r>
  <r>
    <m/>
    <m/>
    <x v="3"/>
    <s v="21301"/>
    <x v="100"/>
    <s v="农机局"/>
    <s v="住房公积金"/>
    <s v="本级"/>
    <m/>
    <n v="19594"/>
    <n v="23994"/>
    <m/>
    <m/>
    <n v="23994"/>
    <m/>
    <m/>
    <m/>
    <m/>
    <m/>
    <m/>
    <m/>
    <m/>
    <m/>
    <m/>
  </r>
  <r>
    <m/>
    <m/>
    <x v="3"/>
    <s v="21301"/>
    <x v="100"/>
    <s v="农机局"/>
    <s v="单位基本办公经费"/>
    <s v="本级"/>
    <m/>
    <n v="20000"/>
    <n v="20000"/>
    <m/>
    <n v="20000"/>
    <m/>
    <m/>
    <m/>
    <m/>
    <m/>
    <m/>
    <m/>
    <m/>
    <m/>
    <m/>
    <m/>
  </r>
  <r>
    <m/>
    <m/>
    <x v="3"/>
    <s v="21301"/>
    <x v="100"/>
    <s v="农机局"/>
    <s v="人头经费"/>
    <s v="本级"/>
    <m/>
    <n v="3000"/>
    <n v="3000"/>
    <m/>
    <n v="3000"/>
    <m/>
    <m/>
    <m/>
    <m/>
    <m/>
    <m/>
    <m/>
    <m/>
    <m/>
    <m/>
    <m/>
  </r>
  <r>
    <m/>
    <m/>
    <x v="3"/>
    <s v="21301"/>
    <x v="100"/>
    <s v="农机局"/>
    <s v="单位运转工作经费"/>
    <s v="本级"/>
    <n v="302"/>
    <n v="100000"/>
    <n v="100000"/>
    <m/>
    <n v="100000"/>
    <m/>
    <m/>
    <m/>
    <m/>
    <m/>
    <m/>
    <m/>
    <m/>
    <m/>
    <m/>
    <m/>
  </r>
  <r>
    <m/>
    <m/>
    <x v="3"/>
    <s v="21301"/>
    <x v="100"/>
    <s v="农机局"/>
    <s v="项目前期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101"/>
    <s v="农机局"/>
    <s v="农机购置补贴资金"/>
    <s v="专项指标"/>
    <n v="302"/>
    <n v="700000"/>
    <n v="500000"/>
    <m/>
    <m/>
    <m/>
    <m/>
    <m/>
    <m/>
    <n v="500000"/>
    <m/>
    <m/>
    <m/>
    <m/>
    <m/>
    <m/>
  </r>
  <r>
    <m/>
    <m/>
    <x v="3"/>
    <s v="21301"/>
    <x v="101"/>
    <s v="农机局"/>
    <s v="示范推广与建设"/>
    <s v="专项指标"/>
    <n v="302"/>
    <n v="40000"/>
    <n v="100000"/>
    <m/>
    <m/>
    <m/>
    <m/>
    <m/>
    <m/>
    <n v="100000"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畜牧局"/>
    <n v="1"/>
    <x v="0"/>
    <s v=""/>
    <x v="0"/>
    <m/>
    <m/>
    <m/>
    <m/>
    <n v="770632"/>
    <n v="523382"/>
    <n v="86852"/>
    <n v="110000"/>
    <n v="9990"/>
    <n v="0"/>
    <n v="0"/>
    <n v="316540"/>
    <n v="0"/>
    <m/>
    <m/>
    <m/>
    <n v="0"/>
    <n v="0"/>
    <n v="0"/>
  </r>
  <r>
    <m/>
    <m/>
    <x v="3"/>
    <s v="21301"/>
    <x v="8"/>
    <s v="畜牧局"/>
    <s v="人员工资津贴"/>
    <s v="本级"/>
    <n v="301"/>
    <n v="153816"/>
    <n v="64848"/>
    <n v="64848"/>
    <m/>
    <m/>
    <m/>
    <m/>
    <m/>
    <m/>
    <m/>
    <m/>
    <m/>
    <m/>
    <m/>
    <m/>
  </r>
  <r>
    <m/>
    <m/>
    <x v="3"/>
    <s v="21301"/>
    <x v="8"/>
    <s v="畜牧局"/>
    <s v="绩效奖金"/>
    <s v="本级"/>
    <n v="301"/>
    <n v="30000"/>
    <n v="13000"/>
    <n v="13000"/>
    <m/>
    <m/>
    <m/>
    <m/>
    <m/>
    <m/>
    <m/>
    <m/>
    <m/>
    <m/>
    <m/>
    <m/>
  </r>
  <r>
    <m/>
    <m/>
    <x v="3"/>
    <s v="21301"/>
    <x v="8"/>
    <s v="畜牧局"/>
    <s v="第十三个月奖励金"/>
    <s v="本级"/>
    <n v="301"/>
    <n v="12818"/>
    <n v="5404"/>
    <n v="5404"/>
    <m/>
    <m/>
    <m/>
    <m/>
    <m/>
    <m/>
    <m/>
    <m/>
    <m/>
    <m/>
    <m/>
    <m/>
  </r>
  <r>
    <m/>
    <m/>
    <x v="3"/>
    <s v="21301"/>
    <x v="8"/>
    <s v="畜牧局"/>
    <s v="伙食补助"/>
    <s v="本级"/>
    <n v="301"/>
    <n v="10800"/>
    <n v="3600"/>
    <n v="3600"/>
    <m/>
    <m/>
    <m/>
    <m/>
    <m/>
    <m/>
    <m/>
    <m/>
    <m/>
    <m/>
    <m/>
    <m/>
  </r>
  <r>
    <m/>
    <m/>
    <x v="3"/>
    <s v="21301"/>
    <x v="8"/>
    <s v="畜牧局"/>
    <s v="公务交通补贴"/>
    <s v="本级"/>
    <n v="302"/>
    <n v="25200"/>
    <n v="9000"/>
    <m/>
    <n v="9000"/>
    <m/>
    <m/>
    <m/>
    <m/>
    <m/>
    <m/>
    <m/>
    <m/>
    <m/>
    <m/>
    <m/>
  </r>
  <r>
    <m/>
    <m/>
    <x v="3"/>
    <s v="21301"/>
    <x v="8"/>
    <s v="畜牧局"/>
    <s v="住房公积金"/>
    <s v="本级"/>
    <n v="303"/>
    <n v="18458"/>
    <n v="9990"/>
    <m/>
    <m/>
    <n v="9990"/>
    <m/>
    <m/>
    <m/>
    <m/>
    <m/>
    <m/>
    <m/>
    <m/>
    <m/>
    <m/>
  </r>
  <r>
    <m/>
    <m/>
    <x v="3"/>
    <s v="21301"/>
    <x v="8"/>
    <s v="畜牧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8"/>
    <s v="畜牧局"/>
    <s v="人头经费"/>
    <s v="本级"/>
    <n v="302"/>
    <n v="3000"/>
    <n v="1000"/>
    <m/>
    <n v="1000"/>
    <m/>
    <m/>
    <m/>
    <m/>
    <m/>
    <m/>
    <m/>
    <m/>
    <m/>
    <m/>
    <m/>
  </r>
  <r>
    <m/>
    <m/>
    <x v="3"/>
    <s v="21301"/>
    <x v="8"/>
    <s v="畜牧局"/>
    <s v="单位运转工作经费"/>
    <s v="本级"/>
    <n v="302"/>
    <n v="150000"/>
    <n v="50000"/>
    <m/>
    <n v="50000"/>
    <m/>
    <m/>
    <m/>
    <m/>
    <m/>
    <m/>
    <m/>
    <m/>
    <m/>
    <m/>
    <m/>
  </r>
  <r>
    <m/>
    <m/>
    <x v="3"/>
    <s v="21301"/>
    <x v="8"/>
    <s v="畜牧局"/>
    <s v="项目前期经费"/>
    <s v="本级"/>
    <n v="302"/>
    <n v="20000"/>
    <n v="20000"/>
    <m/>
    <n v="20000"/>
    <m/>
    <m/>
    <m/>
    <m/>
    <m/>
    <m/>
    <m/>
    <m/>
    <m/>
    <m/>
    <m/>
  </r>
  <r>
    <m/>
    <m/>
    <x v="3"/>
    <s v="21301"/>
    <x v="8"/>
    <s v="畜牧局"/>
    <s v="重大动物疫病防控"/>
    <s v="本级"/>
    <n v="302"/>
    <n v="10000"/>
    <n v="10000"/>
    <m/>
    <n v="10000"/>
    <m/>
    <m/>
    <m/>
    <m/>
    <m/>
    <m/>
    <m/>
    <m/>
    <m/>
    <m/>
    <m/>
  </r>
  <r>
    <m/>
    <m/>
    <x v="3"/>
    <s v="21301"/>
    <x v="95"/>
    <s v="畜牧局"/>
    <s v="规模养殖病死猪无公害处理"/>
    <s v="专项指标"/>
    <n v="302"/>
    <n v="99540"/>
    <n v="99540"/>
    <m/>
    <m/>
    <m/>
    <m/>
    <m/>
    <n v="99540"/>
    <m/>
    <m/>
    <m/>
    <m/>
    <m/>
    <m/>
    <m/>
  </r>
  <r>
    <m/>
    <m/>
    <x v="3"/>
    <s v="21301"/>
    <x v="93"/>
    <s v="畜牧局"/>
    <s v="渔政执法与资源保护"/>
    <s v="专项指标"/>
    <n v="302"/>
    <n v="40000"/>
    <n v="40000"/>
    <m/>
    <m/>
    <m/>
    <m/>
    <m/>
    <n v="40000"/>
    <m/>
    <m/>
    <m/>
    <m/>
    <m/>
    <m/>
    <m/>
  </r>
  <r>
    <m/>
    <m/>
    <x v="3"/>
    <s v="21301"/>
    <x v="95"/>
    <s v="畜牧局"/>
    <s v="动物防疫工作补助资金"/>
    <s v="专项指标"/>
    <n v="302"/>
    <n v="37000"/>
    <n v="37000"/>
    <m/>
    <m/>
    <m/>
    <m/>
    <m/>
    <n v="37000"/>
    <m/>
    <m/>
    <m/>
    <m/>
    <m/>
    <m/>
    <m/>
  </r>
  <r>
    <m/>
    <m/>
    <x v="3"/>
    <s v="21301"/>
    <x v="94"/>
    <s v="畜牧局"/>
    <s v="养殖业专项资金支出"/>
    <s v="专项指标"/>
    <n v="302"/>
    <n v="100000"/>
    <n v="100000"/>
    <m/>
    <m/>
    <m/>
    <m/>
    <m/>
    <n v="100000"/>
    <m/>
    <m/>
    <m/>
    <m/>
    <m/>
    <m/>
    <m/>
  </r>
  <r>
    <m/>
    <m/>
    <x v="3"/>
    <s v="21301"/>
    <x v="8"/>
    <s v="畜牧局"/>
    <s v="肉牛发展专项支出"/>
    <s v="专项指标"/>
    <n v="302"/>
    <n v="40000"/>
    <n v="40000"/>
    <m/>
    <m/>
    <m/>
    <m/>
    <m/>
    <n v="40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林业局"/>
    <n v="4"/>
    <x v="0"/>
    <s v=""/>
    <x v="0"/>
    <m/>
    <m/>
    <m/>
    <m/>
    <n v="3478465"/>
    <n v="3877327"/>
    <n v="302817"/>
    <n v="286400"/>
    <n v="34610"/>
    <n v="0"/>
    <n v="0"/>
    <n v="3253500"/>
    <n v="0"/>
    <m/>
    <m/>
    <m/>
    <n v="0"/>
    <n v="0"/>
    <n v="0"/>
  </r>
  <r>
    <m/>
    <m/>
    <x v="3"/>
    <s v="21302"/>
    <x v="102"/>
    <s v="林业局"/>
    <s v="人员工资津贴"/>
    <s v="本级"/>
    <m/>
    <n v="188364"/>
    <n v="229308"/>
    <n v="229308"/>
    <m/>
    <m/>
    <m/>
    <m/>
    <m/>
    <m/>
    <m/>
    <m/>
    <m/>
    <m/>
    <m/>
    <m/>
  </r>
  <r>
    <m/>
    <m/>
    <x v="3"/>
    <s v="21302"/>
    <x v="102"/>
    <s v="林业局"/>
    <s v="绩效奖金"/>
    <s v="本级"/>
    <n v="301"/>
    <n v="40000"/>
    <n v="40000"/>
    <n v="40000"/>
    <m/>
    <m/>
    <m/>
    <m/>
    <m/>
    <m/>
    <m/>
    <m/>
    <m/>
    <m/>
    <m/>
    <m/>
  </r>
  <r>
    <m/>
    <m/>
    <x v="3"/>
    <s v="21302"/>
    <x v="102"/>
    <s v="林业局"/>
    <s v="第十三个月奖励金"/>
    <s v="本级"/>
    <n v="301"/>
    <n v="15697"/>
    <n v="19109"/>
    <n v="19109"/>
    <m/>
    <m/>
    <m/>
    <m/>
    <m/>
    <m/>
    <m/>
    <m/>
    <m/>
    <m/>
    <m/>
    <m/>
  </r>
  <r>
    <m/>
    <m/>
    <x v="3"/>
    <s v="21302"/>
    <x v="102"/>
    <s v="林业局"/>
    <s v="伙食补助"/>
    <s v="本级"/>
    <n v="301"/>
    <n v="14400"/>
    <n v="14400"/>
    <n v="14400"/>
    <m/>
    <m/>
    <m/>
    <m/>
    <m/>
    <m/>
    <m/>
    <m/>
    <m/>
    <m/>
    <m/>
    <m/>
  </r>
  <r>
    <m/>
    <m/>
    <x v="3"/>
    <s v="21302"/>
    <x v="102"/>
    <s v="林业局"/>
    <s v="公务交通补贴"/>
    <s v="本级"/>
    <n v="302"/>
    <n v="33600"/>
    <n v="32400"/>
    <m/>
    <n v="32400"/>
    <m/>
    <m/>
    <m/>
    <m/>
    <m/>
    <m/>
    <m/>
    <m/>
    <m/>
    <m/>
    <m/>
  </r>
  <r>
    <m/>
    <m/>
    <x v="3"/>
    <s v="21302"/>
    <x v="102"/>
    <s v="林业局"/>
    <s v="住房公积金"/>
    <s v="本级"/>
    <n v="303"/>
    <n v="22604"/>
    <n v="34610"/>
    <m/>
    <m/>
    <n v="34610"/>
    <m/>
    <m/>
    <m/>
    <m/>
    <m/>
    <m/>
    <m/>
    <m/>
    <m/>
    <m/>
  </r>
  <r>
    <m/>
    <m/>
    <x v="3"/>
    <s v="21302"/>
    <x v="102"/>
    <s v="林业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2"/>
    <x v="102"/>
    <s v="林业局"/>
    <s v="人头经费"/>
    <s v="本级"/>
    <n v="302"/>
    <n v="4000"/>
    <n v="4000"/>
    <m/>
    <n v="4000"/>
    <m/>
    <m/>
    <m/>
    <m/>
    <m/>
    <m/>
    <m/>
    <m/>
    <m/>
    <m/>
    <m/>
  </r>
  <r>
    <m/>
    <m/>
    <x v="3"/>
    <s v="21302"/>
    <x v="102"/>
    <s v="林业局"/>
    <s v="单位运转工作经费"/>
    <s v="本级"/>
    <n v="302"/>
    <n v="170000"/>
    <n v="170000"/>
    <m/>
    <n v="170000"/>
    <m/>
    <m/>
    <m/>
    <m/>
    <m/>
    <m/>
    <m/>
    <m/>
    <m/>
    <m/>
    <m/>
  </r>
  <r>
    <m/>
    <m/>
    <x v="3"/>
    <s v="21302"/>
    <x v="102"/>
    <s v="林业局"/>
    <s v="防火经费"/>
    <s v="本级"/>
    <n v="302"/>
    <n v="10000"/>
    <n v="10000"/>
    <m/>
    <n v="10000"/>
    <m/>
    <m/>
    <m/>
    <m/>
    <m/>
    <m/>
    <m/>
    <m/>
    <m/>
    <m/>
    <m/>
  </r>
  <r>
    <m/>
    <m/>
    <x v="3"/>
    <s v="21302"/>
    <x v="102"/>
    <s v="林业局"/>
    <s v="项目前期经费"/>
    <s v="本级"/>
    <n v="302"/>
    <n v="50000"/>
    <n v="50000"/>
    <m/>
    <n v="50000"/>
    <m/>
    <m/>
    <m/>
    <m/>
    <m/>
    <m/>
    <m/>
    <m/>
    <m/>
    <m/>
    <m/>
  </r>
  <r>
    <m/>
    <m/>
    <x v="3"/>
    <s v="21302"/>
    <x v="103"/>
    <s v="林业局"/>
    <s v="防护林工程建设"/>
    <s v="专项指标"/>
    <n v="302"/>
    <n v="500000"/>
    <n v="500000"/>
    <m/>
    <m/>
    <m/>
    <m/>
    <m/>
    <n v="500000"/>
    <m/>
    <m/>
    <m/>
    <m/>
    <m/>
    <m/>
    <m/>
  </r>
  <r>
    <m/>
    <m/>
    <x v="16"/>
    <s v="21106"/>
    <x v="104"/>
    <s v="林业局"/>
    <s v="退耕还林工程建设资金"/>
    <s v="专项指标"/>
    <n v="302"/>
    <n v="300000"/>
    <n v="683700"/>
    <m/>
    <m/>
    <m/>
    <m/>
    <m/>
    <n v="683700"/>
    <m/>
    <m/>
    <m/>
    <m/>
    <m/>
    <m/>
    <m/>
  </r>
  <r>
    <m/>
    <m/>
    <x v="16"/>
    <s v="21106"/>
    <x v="105"/>
    <s v="林业局"/>
    <s v="退耕还林成果专项补助"/>
    <s v="专项指标"/>
    <n v="302"/>
    <n v="683600"/>
    <n v="683600"/>
    <m/>
    <m/>
    <m/>
    <m/>
    <m/>
    <n v="683600"/>
    <m/>
    <m/>
    <m/>
    <m/>
    <m/>
    <m/>
    <m/>
  </r>
  <r>
    <m/>
    <m/>
    <x v="3"/>
    <s v="21302"/>
    <x v="106"/>
    <s v="林业局"/>
    <s v="生态效益管护补助"/>
    <s v="专项指标"/>
    <n v="302"/>
    <n v="586200"/>
    <n v="586200"/>
    <m/>
    <m/>
    <m/>
    <m/>
    <m/>
    <n v="586200"/>
    <m/>
    <m/>
    <m/>
    <m/>
    <m/>
    <m/>
    <m/>
  </r>
  <r>
    <m/>
    <m/>
    <x v="3"/>
    <s v="21302"/>
    <x v="103"/>
    <s v="林业局"/>
    <s v="林业专项"/>
    <s v="专项指标"/>
    <n v="302"/>
    <n v="400000"/>
    <n v="400000"/>
    <m/>
    <m/>
    <m/>
    <m/>
    <m/>
    <n v="400000"/>
    <m/>
    <m/>
    <m/>
    <m/>
    <m/>
    <m/>
    <m/>
  </r>
  <r>
    <m/>
    <m/>
    <x v="3"/>
    <s v="21302"/>
    <x v="103"/>
    <s v="林业局"/>
    <s v="森林抚育"/>
    <s v="专项指标"/>
    <n v="302"/>
    <n v="400000"/>
    <n v="400000"/>
    <m/>
    <m/>
    <m/>
    <m/>
    <m/>
    <n v="400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林场"/>
    <n v="5"/>
    <x v="0"/>
    <s v=""/>
    <x v="0"/>
    <m/>
    <m/>
    <m/>
    <m/>
    <n v="3537853"/>
    <n v="3999364"/>
    <n v="618986"/>
    <n v="379500"/>
    <n v="1400878"/>
    <n v="0"/>
    <n v="0"/>
    <n v="600000"/>
    <n v="0"/>
    <m/>
    <m/>
    <m/>
    <n v="0"/>
    <n v="1000000"/>
    <n v="0"/>
  </r>
  <r>
    <m/>
    <m/>
    <x v="3"/>
    <s v="21302"/>
    <x v="107"/>
    <s v="林场"/>
    <s v="人员工资津贴"/>
    <s v="本级"/>
    <n v="301"/>
    <n v="313008"/>
    <n v="299064"/>
    <n v="299064"/>
    <m/>
    <m/>
    <m/>
    <m/>
    <m/>
    <m/>
    <m/>
    <m/>
    <m/>
    <m/>
    <m/>
    <m/>
  </r>
  <r>
    <m/>
    <m/>
    <x v="3"/>
    <s v="21302"/>
    <x v="107"/>
    <s v="林场"/>
    <s v="绩效奖金"/>
    <s v="本级"/>
    <n v="301"/>
    <n v="70000"/>
    <n v="55000"/>
    <n v="55000"/>
    <m/>
    <m/>
    <m/>
    <m/>
    <m/>
    <m/>
    <m/>
    <m/>
    <m/>
    <m/>
    <m/>
    <m/>
  </r>
  <r>
    <m/>
    <m/>
    <x v="3"/>
    <s v="21302"/>
    <x v="107"/>
    <s v="林场"/>
    <s v="第十三个月奖励金"/>
    <s v="本级"/>
    <n v="301"/>
    <n v="26084"/>
    <n v="24922"/>
    <n v="24922"/>
    <m/>
    <m/>
    <m/>
    <m/>
    <m/>
    <m/>
    <m/>
    <m/>
    <m/>
    <m/>
    <m/>
    <m/>
  </r>
  <r>
    <m/>
    <m/>
    <x v="3"/>
    <s v="21302"/>
    <x v="107"/>
    <s v="林场"/>
    <s v="公务交通补贴"/>
    <s v="本级"/>
    <n v="302"/>
    <n v="58800"/>
    <n v="42000"/>
    <m/>
    <n v="42000"/>
    <m/>
    <m/>
    <m/>
    <m/>
    <m/>
    <m/>
    <m/>
    <m/>
    <m/>
    <m/>
    <m/>
  </r>
  <r>
    <m/>
    <m/>
    <x v="3"/>
    <s v="21302"/>
    <x v="107"/>
    <s v="林场"/>
    <s v="住房公积金"/>
    <s v="本级"/>
    <n v="303"/>
    <n v="37561"/>
    <n v="45478"/>
    <m/>
    <m/>
    <n v="45478"/>
    <m/>
    <m/>
    <m/>
    <m/>
    <m/>
    <m/>
    <m/>
    <m/>
    <m/>
    <m/>
  </r>
  <r>
    <m/>
    <m/>
    <x v="3"/>
    <s v="21302"/>
    <x v="107"/>
    <s v="林场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2"/>
    <x v="107"/>
    <s v="林场"/>
    <s v="人头经费"/>
    <s v="本级"/>
    <n v="302"/>
    <n v="7000"/>
    <n v="7500"/>
    <m/>
    <n v="7500"/>
    <m/>
    <m/>
    <m/>
    <m/>
    <m/>
    <m/>
    <m/>
    <m/>
    <m/>
    <m/>
    <m/>
  </r>
  <r>
    <m/>
    <m/>
    <x v="3"/>
    <s v="21302"/>
    <x v="107"/>
    <s v="林场"/>
    <s v="单位运转工作经费"/>
    <s v="本级"/>
    <n v="302"/>
    <n v="250000"/>
    <n v="250000"/>
    <m/>
    <n v="250000"/>
    <m/>
    <m/>
    <m/>
    <m/>
    <m/>
    <m/>
    <m/>
    <m/>
    <m/>
    <m/>
    <m/>
  </r>
  <r>
    <m/>
    <m/>
    <x v="3"/>
    <s v="21302"/>
    <x v="107"/>
    <s v="林场"/>
    <s v="企业退休人员津贴"/>
    <s v="本级"/>
    <n v="303"/>
    <n v="1355400"/>
    <n v="1355400"/>
    <m/>
    <m/>
    <n v="1355400"/>
    <m/>
    <m/>
    <m/>
    <m/>
    <m/>
    <m/>
    <m/>
    <m/>
    <m/>
    <m/>
  </r>
  <r>
    <m/>
    <m/>
    <x v="3"/>
    <s v="21302"/>
    <x v="107"/>
    <s v="林场"/>
    <s v="护林工人工资"/>
    <s v="本级"/>
    <n v="301"/>
    <n v="240000"/>
    <n v="240000"/>
    <n v="240000"/>
    <m/>
    <m/>
    <m/>
    <m/>
    <m/>
    <m/>
    <m/>
    <m/>
    <m/>
    <m/>
    <m/>
    <m/>
  </r>
  <r>
    <m/>
    <m/>
    <x v="3"/>
    <s v="21302"/>
    <x v="107"/>
    <s v="林场"/>
    <s v="高尚水库管理"/>
    <s v="本级"/>
    <n v="302"/>
    <n v="10000"/>
    <n v="10000"/>
    <m/>
    <n v="10000"/>
    <m/>
    <m/>
    <m/>
    <m/>
    <m/>
    <m/>
    <m/>
    <m/>
    <m/>
    <m/>
    <m/>
  </r>
  <r>
    <m/>
    <m/>
    <x v="3"/>
    <s v="21302"/>
    <x v="107"/>
    <s v="林场"/>
    <s v="项目前期经费"/>
    <s v="本级"/>
    <n v="302"/>
    <n v="50000"/>
    <n v="50000"/>
    <m/>
    <n v="50000"/>
    <m/>
    <m/>
    <m/>
    <m/>
    <m/>
    <m/>
    <m/>
    <m/>
    <m/>
    <m/>
    <m/>
  </r>
  <r>
    <m/>
    <m/>
    <x v="3"/>
    <s v="21302"/>
    <x v="103"/>
    <s v="林场"/>
    <s v="国有育林基金"/>
    <s v="专项指标"/>
    <n v="302"/>
    <n v="100000"/>
    <n v="600000"/>
    <m/>
    <m/>
    <m/>
    <m/>
    <m/>
    <n v="600000"/>
    <m/>
    <m/>
    <m/>
    <m/>
    <m/>
    <m/>
    <m/>
  </r>
  <r>
    <m/>
    <m/>
    <x v="18"/>
    <s v="22101"/>
    <x v="108"/>
    <s v="林场"/>
    <s v="棚户房改造"/>
    <s v="专项指标"/>
    <n v="302"/>
    <n v="1000000"/>
    <n v="1000000"/>
    <m/>
    <m/>
    <m/>
    <m/>
    <m/>
    <m/>
    <m/>
    <m/>
    <m/>
    <m/>
    <m/>
    <n v="1000000"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水利局"/>
    <n v="4"/>
    <x v="0"/>
    <s v=""/>
    <x v="0"/>
    <m/>
    <m/>
    <m/>
    <m/>
    <n v="6377955"/>
    <n v="3446269"/>
    <n v="310808"/>
    <n v="419893"/>
    <n v="35568"/>
    <n v="0"/>
    <n v="0"/>
    <n v="0"/>
    <n v="0"/>
    <m/>
    <m/>
    <m/>
    <n v="0"/>
    <n v="2680000"/>
    <n v="0"/>
  </r>
  <r>
    <m/>
    <m/>
    <x v="3"/>
    <s v="21303"/>
    <x v="109"/>
    <s v="水利局"/>
    <s v="人员工资津贴"/>
    <s v="本级"/>
    <n v="301"/>
    <n v="252600"/>
    <n v="232992"/>
    <n v="232992"/>
    <m/>
    <m/>
    <m/>
    <m/>
    <m/>
    <m/>
    <m/>
    <m/>
    <m/>
    <m/>
    <m/>
    <m/>
  </r>
  <r>
    <m/>
    <m/>
    <x v="3"/>
    <s v="21303"/>
    <x v="109"/>
    <s v="水利局"/>
    <s v="绩效奖金"/>
    <s v="本级"/>
    <n v="301"/>
    <n v="60000"/>
    <n v="44000"/>
    <n v="44000"/>
    <m/>
    <m/>
    <m/>
    <m/>
    <m/>
    <m/>
    <m/>
    <m/>
    <m/>
    <m/>
    <m/>
    <m/>
  </r>
  <r>
    <m/>
    <m/>
    <x v="3"/>
    <s v="21303"/>
    <x v="109"/>
    <s v="水利局"/>
    <s v="第十三个月奖励金"/>
    <s v="本级"/>
    <n v="301"/>
    <n v="21050"/>
    <n v="19416"/>
    <n v="19416"/>
    <m/>
    <m/>
    <m/>
    <m/>
    <m/>
    <m/>
    <m/>
    <m/>
    <m/>
    <m/>
    <m/>
    <m/>
  </r>
  <r>
    <m/>
    <m/>
    <x v="3"/>
    <s v="21303"/>
    <x v="109"/>
    <s v="水利局"/>
    <s v="伙食补助"/>
    <s v="本级"/>
    <n v="301"/>
    <n v="21600"/>
    <n v="14400"/>
    <n v="14400"/>
    <m/>
    <m/>
    <m/>
    <m/>
    <m/>
    <m/>
    <m/>
    <m/>
    <m/>
    <m/>
    <m/>
    <m/>
  </r>
  <r>
    <m/>
    <m/>
    <x v="3"/>
    <s v="21303"/>
    <x v="109"/>
    <s v="水利局"/>
    <s v="公务交通补贴"/>
    <s v="本级"/>
    <n v="302"/>
    <n v="50400"/>
    <n v="33600"/>
    <m/>
    <n v="33600"/>
    <m/>
    <m/>
    <m/>
    <m/>
    <m/>
    <m/>
    <m/>
    <m/>
    <m/>
    <m/>
    <m/>
  </r>
  <r>
    <m/>
    <m/>
    <x v="3"/>
    <s v="21303"/>
    <x v="109"/>
    <s v="水利局"/>
    <s v="住房公积金"/>
    <s v="本级"/>
    <n v="303"/>
    <n v="30312"/>
    <n v="35568"/>
    <m/>
    <m/>
    <n v="35568"/>
    <m/>
    <m/>
    <m/>
    <m/>
    <m/>
    <m/>
    <m/>
    <m/>
    <m/>
    <m/>
  </r>
  <r>
    <m/>
    <m/>
    <x v="3"/>
    <s v="21303"/>
    <x v="109"/>
    <s v="水利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3"/>
    <x v="109"/>
    <s v="水利局"/>
    <s v="人头经费"/>
    <s v="本级"/>
    <n v="302"/>
    <n v="6000"/>
    <n v="4000"/>
    <m/>
    <n v="4000"/>
    <m/>
    <m/>
    <m/>
    <m/>
    <m/>
    <m/>
    <m/>
    <m/>
    <m/>
    <m/>
    <m/>
  </r>
  <r>
    <m/>
    <m/>
    <x v="3"/>
    <s v="21303"/>
    <x v="109"/>
    <s v="水利局"/>
    <s v="单位运转工作经费"/>
    <s v="本级"/>
    <n v="302"/>
    <n v="50000"/>
    <n v="50000"/>
    <m/>
    <n v="50000"/>
    <m/>
    <m/>
    <m/>
    <m/>
    <m/>
    <m/>
    <m/>
    <m/>
    <m/>
    <m/>
    <m/>
  </r>
  <r>
    <m/>
    <m/>
    <x v="3"/>
    <s v="21303"/>
    <x v="109"/>
    <s v="水利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3"/>
    <s v="21303"/>
    <x v="109"/>
    <s v="水利局"/>
    <s v="防汛经费"/>
    <s v="本级"/>
    <n v="302"/>
    <n v="20000"/>
    <n v="20000"/>
    <m/>
    <n v="20000"/>
    <m/>
    <m/>
    <m/>
    <m/>
    <m/>
    <m/>
    <m/>
    <m/>
    <m/>
    <m/>
    <m/>
  </r>
  <r>
    <m/>
    <m/>
    <x v="3"/>
    <s v="21303"/>
    <x v="109"/>
    <s v="水利局"/>
    <s v="水利建设基金（代征）"/>
    <s v="本级"/>
    <n v="302"/>
    <n v="92293"/>
    <n v="92293"/>
    <m/>
    <n v="92293"/>
    <m/>
    <m/>
    <m/>
    <m/>
    <m/>
    <m/>
    <m/>
    <m/>
    <m/>
    <m/>
    <m/>
  </r>
  <r>
    <m/>
    <m/>
    <x v="3"/>
    <s v="21303"/>
    <x v="109"/>
    <s v="水利局"/>
    <s v="山洪灾害防治非工程措施项目运行管理维护费"/>
    <s v="本级"/>
    <n v="302"/>
    <n v="100000"/>
    <n v="100000"/>
    <m/>
    <n v="100000"/>
    <m/>
    <m/>
    <m/>
    <m/>
    <m/>
    <m/>
    <m/>
    <m/>
    <m/>
    <m/>
    <m/>
  </r>
  <r>
    <m/>
    <m/>
    <x v="3"/>
    <s v="21303"/>
    <x v="110"/>
    <s v="水利局"/>
    <s v="农田水利建设"/>
    <s v="专项指标"/>
    <n v="302"/>
    <n v="860000"/>
    <n v="860000"/>
    <m/>
    <m/>
    <m/>
    <m/>
    <m/>
    <m/>
    <m/>
    <m/>
    <m/>
    <m/>
    <m/>
    <n v="860000"/>
    <m/>
  </r>
  <r>
    <m/>
    <m/>
    <x v="3"/>
    <s v="21303"/>
    <x v="111"/>
    <s v="水利局"/>
    <s v="病险水库加固"/>
    <s v="专项指标"/>
    <n v="302"/>
    <n v="1200000"/>
    <n v="1200000"/>
    <m/>
    <m/>
    <m/>
    <m/>
    <m/>
    <m/>
    <m/>
    <m/>
    <m/>
    <m/>
    <m/>
    <n v="1200000"/>
    <m/>
  </r>
  <r>
    <m/>
    <m/>
    <x v="3"/>
    <s v="21303"/>
    <x v="112"/>
    <s v="水利局"/>
    <s v="山洪防治"/>
    <s v="专项指标"/>
    <n v="302"/>
    <n v="620000"/>
    <n v="620000"/>
    <m/>
    <m/>
    <m/>
    <m/>
    <m/>
    <m/>
    <m/>
    <m/>
    <m/>
    <m/>
    <m/>
    <n v="620000"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移民局"/>
    <n v="4"/>
    <x v="0"/>
    <s v=""/>
    <x v="0"/>
    <m/>
    <m/>
    <m/>
    <m/>
    <n v="582478"/>
    <n v="629492"/>
    <n v="263232"/>
    <n v="156400"/>
    <n v="29860"/>
    <n v="0"/>
    <n v="0"/>
    <n v="180000"/>
    <n v="0"/>
    <m/>
    <m/>
    <m/>
    <n v="0"/>
    <n v="0"/>
    <n v="0"/>
  </r>
  <r>
    <m/>
    <m/>
    <x v="3"/>
    <s v="21303"/>
    <x v="109"/>
    <s v="移民局"/>
    <s v="人员工资津贴"/>
    <s v="本级"/>
    <n v="301"/>
    <n v="158292"/>
    <n v="192768"/>
    <n v="192768"/>
    <m/>
    <m/>
    <m/>
    <m/>
    <m/>
    <m/>
    <m/>
    <m/>
    <m/>
    <m/>
    <m/>
    <m/>
  </r>
  <r>
    <m/>
    <m/>
    <x v="3"/>
    <s v="21303"/>
    <x v="109"/>
    <s v="移民局"/>
    <s v="绩效奖金"/>
    <s v="本级"/>
    <n v="301"/>
    <n v="40000"/>
    <n v="40000"/>
    <n v="40000"/>
    <m/>
    <m/>
    <m/>
    <m/>
    <m/>
    <m/>
    <m/>
    <m/>
    <m/>
    <m/>
    <m/>
    <m/>
  </r>
  <r>
    <m/>
    <m/>
    <x v="3"/>
    <s v="21303"/>
    <x v="109"/>
    <s v="移民局"/>
    <s v="第十三个月奖励金"/>
    <s v="本级"/>
    <n v="301"/>
    <n v="13191"/>
    <n v="16064"/>
    <n v="16064"/>
    <m/>
    <m/>
    <m/>
    <m/>
    <m/>
    <m/>
    <m/>
    <m/>
    <m/>
    <m/>
    <m/>
    <m/>
  </r>
  <r>
    <m/>
    <m/>
    <x v="3"/>
    <s v="21303"/>
    <x v="109"/>
    <s v="移民局"/>
    <s v="伙食补助"/>
    <s v="本级"/>
    <n v="303"/>
    <n v="14400"/>
    <n v="14400"/>
    <n v="14400"/>
    <m/>
    <m/>
    <m/>
    <m/>
    <m/>
    <m/>
    <m/>
    <m/>
    <m/>
    <m/>
    <m/>
    <m/>
  </r>
  <r>
    <m/>
    <m/>
    <x v="3"/>
    <s v="21303"/>
    <x v="109"/>
    <s v="移民局"/>
    <s v="公务交通补贴"/>
    <s v="本级"/>
    <n v="302"/>
    <n v="33600"/>
    <n v="32400"/>
    <m/>
    <n v="32400"/>
    <m/>
    <m/>
    <m/>
    <m/>
    <m/>
    <m/>
    <m/>
    <m/>
    <m/>
    <m/>
    <m/>
  </r>
  <r>
    <m/>
    <m/>
    <x v="3"/>
    <s v="21303"/>
    <x v="109"/>
    <s v="移民局"/>
    <s v="住房公积金"/>
    <s v="本级"/>
    <n v="302"/>
    <n v="18995"/>
    <n v="29860"/>
    <m/>
    <m/>
    <n v="29860"/>
    <m/>
    <m/>
    <m/>
    <m/>
    <m/>
    <m/>
    <m/>
    <m/>
    <m/>
    <m/>
  </r>
  <r>
    <m/>
    <m/>
    <x v="3"/>
    <s v="21303"/>
    <x v="109"/>
    <s v="移民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3"/>
    <s v="21303"/>
    <x v="109"/>
    <s v="移民局"/>
    <s v="人头经费"/>
    <s v="本级"/>
    <n v="302"/>
    <n v="4000"/>
    <n v="4000"/>
    <m/>
    <n v="4000"/>
    <m/>
    <m/>
    <m/>
    <m/>
    <m/>
    <m/>
    <m/>
    <m/>
    <m/>
    <m/>
    <m/>
  </r>
  <r>
    <m/>
    <m/>
    <x v="3"/>
    <s v="21303"/>
    <x v="109"/>
    <s v="移民局"/>
    <s v="单位运转工作经费"/>
    <s v="本级"/>
    <n v="302"/>
    <n v="50000"/>
    <n v="50000"/>
    <m/>
    <n v="50000"/>
    <m/>
    <m/>
    <m/>
    <m/>
    <m/>
    <m/>
    <m/>
    <m/>
    <m/>
    <m/>
    <m/>
  </r>
  <r>
    <m/>
    <m/>
    <x v="3"/>
    <s v="21303"/>
    <x v="109"/>
    <s v="移民局"/>
    <s v="项目前期经费"/>
    <s v="本级"/>
    <n v="302"/>
    <n v="50000"/>
    <n v="50000"/>
    <m/>
    <n v="50000"/>
    <m/>
    <m/>
    <m/>
    <m/>
    <m/>
    <m/>
    <m/>
    <m/>
    <m/>
    <m/>
    <m/>
  </r>
  <r>
    <m/>
    <m/>
    <x v="9"/>
    <s v="22201"/>
    <x v="113"/>
    <s v="移民局"/>
    <s v="移民困难扶助金"/>
    <s v="专项指标"/>
    <n v="302"/>
    <n v="30000"/>
    <n v="30000"/>
    <m/>
    <m/>
    <m/>
    <m/>
    <m/>
    <n v="30000"/>
    <m/>
    <m/>
    <m/>
    <m/>
    <m/>
    <m/>
    <m/>
  </r>
  <r>
    <m/>
    <m/>
    <x v="3"/>
    <s v="21303"/>
    <x v="114"/>
    <s v="移民局"/>
    <s v="移民工作经费"/>
    <s v="专项指标"/>
    <n v="302"/>
    <n v="150000"/>
    <n v="150000"/>
    <m/>
    <m/>
    <m/>
    <m/>
    <m/>
    <n v="150000"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扶贫办"/>
    <m/>
    <x v="0"/>
    <m/>
    <x v="0"/>
    <m/>
    <m/>
    <m/>
    <m/>
    <n v="1020000"/>
    <n v="1770000"/>
    <n v="0"/>
    <n v="260000"/>
    <n v="0"/>
    <n v="0"/>
    <n v="0"/>
    <n v="1510000"/>
    <n v="0"/>
    <n v="0"/>
    <n v="0"/>
    <n v="0"/>
    <n v="0"/>
    <n v="0"/>
    <n v="0"/>
  </r>
  <r>
    <m/>
    <m/>
    <x v="19"/>
    <s v="21305"/>
    <x v="115"/>
    <s v="扶贫办"/>
    <s v="单位基本办公经费"/>
    <s v="本级"/>
    <n v="302"/>
    <n v="10000"/>
    <n v="10000"/>
    <m/>
    <n v="10000"/>
    <m/>
    <m/>
    <m/>
    <m/>
    <m/>
    <m/>
    <m/>
    <m/>
    <m/>
    <m/>
    <m/>
  </r>
  <r>
    <m/>
    <m/>
    <x v="19"/>
    <s v="21305"/>
    <x v="115"/>
    <s v="扶贫办"/>
    <s v="单位运转工作经费"/>
    <s v="本级"/>
    <n v="302"/>
    <n v="50000"/>
    <n v="50000"/>
    <m/>
    <n v="50000"/>
    <m/>
    <m/>
    <m/>
    <m/>
    <m/>
    <m/>
    <m/>
    <m/>
    <m/>
    <m/>
    <m/>
  </r>
  <r>
    <m/>
    <m/>
    <x v="19"/>
    <s v="21305"/>
    <x v="115"/>
    <s v="扶贫办"/>
    <s v="扶贫专项工作经费"/>
    <s v="本级"/>
    <n v="302"/>
    <m/>
    <n v="200000"/>
    <m/>
    <n v="200000"/>
    <m/>
    <m/>
    <m/>
    <m/>
    <m/>
    <m/>
    <m/>
    <m/>
    <m/>
    <m/>
    <m/>
  </r>
  <r>
    <m/>
    <m/>
    <x v="3"/>
    <s v="21305"/>
    <x v="115"/>
    <s v="扶贫办"/>
    <s v="扶贫管理费用"/>
    <s v="专项指标"/>
    <n v="302"/>
    <n v="60000"/>
    <n v="60000"/>
    <m/>
    <m/>
    <m/>
    <m/>
    <m/>
    <n v="60000"/>
    <m/>
    <m/>
    <m/>
    <m/>
    <m/>
    <m/>
    <m/>
  </r>
  <r>
    <m/>
    <m/>
    <x v="3"/>
    <s v="21305"/>
    <x v="116"/>
    <s v="扶贫办"/>
    <s v="扶贫资金发展生产"/>
    <s v="专项指标"/>
    <n v="302"/>
    <n v="596000"/>
    <n v="896000"/>
    <m/>
    <m/>
    <m/>
    <m/>
    <m/>
    <n v="896000"/>
    <m/>
    <m/>
    <m/>
    <m/>
    <m/>
    <m/>
    <m/>
  </r>
  <r>
    <m/>
    <m/>
    <x v="3"/>
    <s v="21305"/>
    <x v="117"/>
    <s v="扶贫办"/>
    <s v="农村基础设施建设"/>
    <s v="专项指标"/>
    <n v="302"/>
    <n v="304000"/>
    <n v="304000"/>
    <m/>
    <m/>
    <m/>
    <m/>
    <m/>
    <n v="304000"/>
    <m/>
    <m/>
    <m/>
    <m/>
    <m/>
    <m/>
    <m/>
  </r>
  <r>
    <m/>
    <m/>
    <x v="3"/>
    <s v="21305"/>
    <x v="117"/>
    <s v="扶贫办"/>
    <s v="农场扶贫资金"/>
    <s v="专项指标"/>
    <m/>
    <m/>
    <n v="250000"/>
    <m/>
    <m/>
    <m/>
    <m/>
    <m/>
    <n v="250000"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m/>
    <m/>
    <x v="0"/>
    <m/>
    <x v="0"/>
    <m/>
    <m/>
    <m/>
    <m/>
    <m/>
    <n v="400000"/>
    <n v="0"/>
    <n v="40000"/>
    <n v="0"/>
    <n v="0"/>
    <n v="0"/>
    <n v="0"/>
    <n v="0"/>
    <n v="0"/>
    <n v="360000"/>
    <n v="0"/>
    <n v="0"/>
    <n v="0"/>
    <n v="0"/>
  </r>
  <r>
    <s v="扶贫公司"/>
    <m/>
    <x v="3"/>
    <s v="21305"/>
    <x v="115"/>
    <s v="扶贫公司"/>
    <s v="扶贫公司工作经费"/>
    <s v="本级"/>
    <n v="302"/>
    <m/>
    <n v="20000"/>
    <m/>
    <n v="20000"/>
    <m/>
    <m/>
    <m/>
    <m/>
    <m/>
    <m/>
    <m/>
    <m/>
    <m/>
    <m/>
    <m/>
  </r>
  <r>
    <m/>
    <m/>
    <x v="3"/>
    <s v="21305"/>
    <x v="118"/>
    <s v="扶贫公司"/>
    <s v="扶贫贷款利息"/>
    <s v="本级"/>
    <n v="307"/>
    <m/>
    <n v="360000"/>
    <m/>
    <m/>
    <m/>
    <m/>
    <m/>
    <m/>
    <m/>
    <m/>
    <n v="360000"/>
    <m/>
    <m/>
    <m/>
    <m/>
  </r>
  <r>
    <m/>
    <m/>
    <x v="3"/>
    <s v="21305"/>
    <x v="115"/>
    <s v="扶贫公司"/>
    <s v="农业开发公司工作经费"/>
    <s v="本级"/>
    <n v="302"/>
    <m/>
    <n v="20000"/>
    <m/>
    <n v="2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m/>
    <m/>
    <x v="8"/>
    <s v=""/>
    <x v="0"/>
    <m/>
    <m/>
    <m/>
    <m/>
    <m/>
    <n v="0"/>
    <m/>
    <m/>
    <m/>
    <m/>
    <m/>
    <m/>
    <m/>
    <m/>
    <m/>
    <m/>
    <m/>
    <m/>
    <m/>
  </r>
  <r>
    <s v="自来水公司"/>
    <n v="2"/>
    <x v="8"/>
    <s v=""/>
    <x v="0"/>
    <m/>
    <m/>
    <m/>
    <m/>
    <n v="67764"/>
    <n v="274387"/>
    <n v="150403"/>
    <n v="66800"/>
    <n v="17184"/>
    <n v="0"/>
    <n v="0"/>
    <n v="0"/>
    <n v="0"/>
    <m/>
    <m/>
    <m/>
    <n v="0"/>
    <n v="40000"/>
    <n v="0"/>
  </r>
  <r>
    <m/>
    <m/>
    <x v="3"/>
    <s v="21303"/>
    <x v="109"/>
    <s v="自来水"/>
    <s v="人员工资津贴"/>
    <s v="本级"/>
    <n v="301"/>
    <n v="37200"/>
    <n v="115572"/>
    <n v="115572"/>
    <m/>
    <m/>
    <m/>
    <m/>
    <m/>
    <m/>
    <m/>
    <m/>
    <m/>
    <m/>
    <m/>
    <m/>
  </r>
  <r>
    <m/>
    <m/>
    <x v="3"/>
    <s v="21303"/>
    <x v="109"/>
    <s v="自来水"/>
    <s v="绩效奖金"/>
    <s v="本级"/>
    <n v="301"/>
    <n v="10000"/>
    <n v="18000"/>
    <n v="18000"/>
    <m/>
    <m/>
    <m/>
    <m/>
    <m/>
    <m/>
    <m/>
    <m/>
    <m/>
    <m/>
    <m/>
    <m/>
  </r>
  <r>
    <m/>
    <m/>
    <x v="3"/>
    <s v="21303"/>
    <x v="109"/>
    <s v="自来水"/>
    <s v="第十三个月奖励金"/>
    <s v="本级"/>
    <n v="301"/>
    <n v="3100"/>
    <n v="9631"/>
    <n v="9631"/>
    <m/>
    <m/>
    <m/>
    <m/>
    <m/>
    <m/>
    <m/>
    <m/>
    <m/>
    <m/>
    <m/>
    <m/>
  </r>
  <r>
    <m/>
    <m/>
    <x v="3"/>
    <s v="21303"/>
    <x v="109"/>
    <s v="自来水"/>
    <s v="伙食补助"/>
    <s v="本级"/>
    <n v="301"/>
    <n v="3600"/>
    <n v="7200"/>
    <n v="7200"/>
    <m/>
    <m/>
    <m/>
    <m/>
    <m/>
    <m/>
    <m/>
    <m/>
    <m/>
    <m/>
    <m/>
    <m/>
  </r>
  <r>
    <m/>
    <m/>
    <x v="3"/>
    <s v="21303"/>
    <x v="109"/>
    <s v="自来水"/>
    <s v="住房公积金"/>
    <s v="本级"/>
    <n v="303"/>
    <n v="4464"/>
    <n v="17184"/>
    <m/>
    <m/>
    <n v="17184"/>
    <m/>
    <m/>
    <m/>
    <m/>
    <m/>
    <m/>
    <m/>
    <m/>
    <m/>
    <m/>
  </r>
  <r>
    <m/>
    <m/>
    <x v="3"/>
    <s v="21303"/>
    <x v="109"/>
    <s v="自来水"/>
    <s v="公务交通补贴"/>
    <s v="本级"/>
    <n v="302"/>
    <n v="8400"/>
    <n v="14800"/>
    <m/>
    <n v="14800"/>
    <m/>
    <m/>
    <m/>
    <m/>
    <m/>
    <m/>
    <m/>
    <m/>
    <m/>
    <m/>
    <m/>
  </r>
  <r>
    <m/>
    <m/>
    <x v="3"/>
    <s v="21303"/>
    <x v="109"/>
    <s v="自来水"/>
    <s v="人头经费"/>
    <s v="本级"/>
    <n v="302"/>
    <n v="1000"/>
    <n v="2000"/>
    <m/>
    <n v="2000"/>
    <m/>
    <m/>
    <m/>
    <m/>
    <m/>
    <m/>
    <m/>
    <m/>
    <m/>
    <m/>
    <m/>
  </r>
  <r>
    <m/>
    <m/>
    <x v="3"/>
    <s v="21303"/>
    <x v="109"/>
    <s v="自来水"/>
    <s v="购皮卡车"/>
    <s v="本级"/>
    <n v="310"/>
    <m/>
    <n v="40000"/>
    <m/>
    <m/>
    <m/>
    <m/>
    <m/>
    <m/>
    <m/>
    <m/>
    <m/>
    <m/>
    <m/>
    <n v="40000"/>
    <m/>
  </r>
  <r>
    <m/>
    <m/>
    <x v="3"/>
    <s v="21303"/>
    <x v="109"/>
    <s v="自来水"/>
    <s v="旱季抽水补贴"/>
    <s v="本级"/>
    <n v="302"/>
    <m/>
    <n v="20000"/>
    <m/>
    <n v="20000"/>
    <m/>
    <m/>
    <m/>
    <m/>
    <m/>
    <m/>
    <m/>
    <m/>
    <m/>
    <m/>
    <m/>
  </r>
  <r>
    <m/>
    <m/>
    <x v="3"/>
    <s v="21303"/>
    <x v="109"/>
    <s v="自来水"/>
    <s v="水源检测经费"/>
    <s v="本级"/>
    <n v="302"/>
    <m/>
    <n v="30000"/>
    <m/>
    <n v="30000"/>
    <m/>
    <m/>
    <m/>
    <m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交通局"/>
    <n v="4"/>
    <x v="0"/>
    <s v=""/>
    <x v="0"/>
    <m/>
    <m/>
    <m/>
    <m/>
    <n v="1237735"/>
    <n v="2798909"/>
    <n v="350926"/>
    <n v="327600"/>
    <n v="40383"/>
    <n v="0"/>
    <n v="0"/>
    <n v="80000"/>
    <n v="0"/>
    <m/>
    <m/>
    <m/>
    <n v="0"/>
    <n v="2000000"/>
    <n v="0"/>
  </r>
  <r>
    <m/>
    <m/>
    <x v="20"/>
    <s v="21401"/>
    <x v="119"/>
    <s v="交通局"/>
    <s v="人员工资津贴"/>
    <s v="本级"/>
    <n v="301"/>
    <n v="163824"/>
    <n v="270024"/>
    <n v="270024"/>
    <m/>
    <m/>
    <m/>
    <m/>
    <m/>
    <m/>
    <m/>
    <m/>
    <m/>
    <m/>
    <m/>
    <m/>
  </r>
  <r>
    <m/>
    <m/>
    <x v="20"/>
    <s v="21401"/>
    <x v="119"/>
    <s v="交通局"/>
    <s v="绩效奖金"/>
    <s v="本级"/>
    <n v="301"/>
    <n v="30000"/>
    <n v="44000"/>
    <n v="44000"/>
    <m/>
    <m/>
    <m/>
    <m/>
    <m/>
    <m/>
    <m/>
    <m/>
    <m/>
    <m/>
    <m/>
    <m/>
  </r>
  <r>
    <m/>
    <m/>
    <x v="20"/>
    <s v="21401"/>
    <x v="119"/>
    <s v="交通局"/>
    <s v="第十三个月奖励金"/>
    <s v="本级"/>
    <n v="301"/>
    <n v="13652"/>
    <n v="22502"/>
    <n v="22502"/>
    <m/>
    <m/>
    <m/>
    <m/>
    <m/>
    <m/>
    <m/>
    <m/>
    <m/>
    <m/>
    <m/>
    <m/>
  </r>
  <r>
    <m/>
    <m/>
    <x v="20"/>
    <s v="21401"/>
    <x v="119"/>
    <s v="交通局"/>
    <s v="伙食补助"/>
    <s v="本级"/>
    <n v="301"/>
    <n v="14400"/>
    <n v="14400"/>
    <n v="14400"/>
    <m/>
    <m/>
    <m/>
    <m/>
    <m/>
    <m/>
    <m/>
    <m/>
    <m/>
    <m/>
    <m/>
    <m/>
  </r>
  <r>
    <m/>
    <m/>
    <x v="20"/>
    <s v="21401"/>
    <x v="119"/>
    <s v="交通局"/>
    <s v="公务交通补贴"/>
    <s v="本级"/>
    <n v="302"/>
    <n v="25200"/>
    <n v="33600"/>
    <m/>
    <n v="33600"/>
    <m/>
    <m/>
    <m/>
    <m/>
    <m/>
    <m/>
    <m/>
    <m/>
    <m/>
    <m/>
    <m/>
  </r>
  <r>
    <m/>
    <m/>
    <x v="20"/>
    <s v="21401"/>
    <x v="119"/>
    <s v="交通局"/>
    <s v="住房公积金"/>
    <s v="本级"/>
    <n v="303"/>
    <n v="19659"/>
    <n v="40383"/>
    <m/>
    <m/>
    <n v="40383"/>
    <m/>
    <m/>
    <m/>
    <m/>
    <m/>
    <m/>
    <m/>
    <m/>
    <m/>
    <m/>
  </r>
  <r>
    <m/>
    <m/>
    <x v="20"/>
    <s v="21401"/>
    <x v="119"/>
    <s v="交通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20"/>
    <s v="21401"/>
    <x v="119"/>
    <s v="交通局"/>
    <s v="人头经费"/>
    <s v="本级"/>
    <n v="302"/>
    <n v="3000"/>
    <n v="4000"/>
    <m/>
    <n v="4000"/>
    <m/>
    <m/>
    <m/>
    <m/>
    <m/>
    <m/>
    <m/>
    <m/>
    <m/>
    <m/>
    <m/>
  </r>
  <r>
    <m/>
    <m/>
    <x v="20"/>
    <s v="21401"/>
    <x v="119"/>
    <s v="交通局"/>
    <s v="单位运转工作经费"/>
    <s v="本级"/>
    <n v="302"/>
    <n v="150000"/>
    <n v="150000"/>
    <m/>
    <n v="150000"/>
    <m/>
    <m/>
    <m/>
    <m/>
    <m/>
    <m/>
    <m/>
    <m/>
    <m/>
    <m/>
    <m/>
  </r>
  <r>
    <m/>
    <m/>
    <x v="20"/>
    <s v="21401"/>
    <x v="119"/>
    <s v="经信委"/>
    <s v="经信委工作经费"/>
    <s v="本级"/>
    <n v="302"/>
    <n v="20000"/>
    <n v="20000"/>
    <m/>
    <n v="20000"/>
    <m/>
    <m/>
    <m/>
    <m/>
    <m/>
    <m/>
    <m/>
    <m/>
    <m/>
    <m/>
    <m/>
  </r>
  <r>
    <m/>
    <m/>
    <x v="20"/>
    <s v="21401"/>
    <x v="119"/>
    <s v="交通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20"/>
    <s v="21401"/>
    <x v="120"/>
    <s v="公路局"/>
    <s v="公路养护本级配套"/>
    <s v="本级"/>
    <n v="302"/>
    <n v="72000"/>
    <n v="80000"/>
    <m/>
    <m/>
    <m/>
    <m/>
    <m/>
    <n v="80000"/>
    <m/>
    <m/>
    <m/>
    <m/>
    <m/>
    <m/>
    <m/>
  </r>
  <r>
    <m/>
    <m/>
    <x v="20"/>
    <s v="21401"/>
    <x v="121"/>
    <s v="交通局"/>
    <s v="公路建设资金"/>
    <s v="专项指标"/>
    <n v="310"/>
    <m/>
    <n v="2000000"/>
    <m/>
    <m/>
    <m/>
    <m/>
    <m/>
    <m/>
    <m/>
    <m/>
    <m/>
    <m/>
    <m/>
    <n v="2000000"/>
    <m/>
  </r>
  <r>
    <m/>
    <m/>
    <x v="20"/>
    <s v="21404"/>
    <x v="122"/>
    <s v="公路局"/>
    <s v="石油价格改格补助"/>
    <s v="专项指标"/>
    <n v="302"/>
    <n v="606000"/>
    <n v="606000"/>
    <m/>
    <m/>
    <m/>
    <m/>
    <m/>
    <n v="606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安监局"/>
    <n v="4"/>
    <x v="0"/>
    <m/>
    <x v="0"/>
    <m/>
    <m/>
    <m/>
    <m/>
    <n v="507083"/>
    <n v="689183"/>
    <n v="368647"/>
    <n v="236000"/>
    <n v="34536"/>
    <n v="0"/>
    <n v="0"/>
    <n v="50000"/>
    <n v="0"/>
    <m/>
    <m/>
    <m/>
    <n v="0"/>
    <n v="0"/>
    <n v="0"/>
  </r>
  <r>
    <m/>
    <m/>
    <x v="21"/>
    <s v="21506"/>
    <x v="123"/>
    <s v="安监局"/>
    <s v="人员工资津贴"/>
    <s v="本级"/>
    <n v="301"/>
    <n v="137820"/>
    <n v="226896"/>
    <n v="226896"/>
    <m/>
    <m/>
    <m/>
    <m/>
    <m/>
    <m/>
    <m/>
    <m/>
    <m/>
    <m/>
    <m/>
    <m/>
  </r>
  <r>
    <m/>
    <m/>
    <x v="21"/>
    <s v="21506"/>
    <x v="124"/>
    <s v="安监局"/>
    <s v="绩效奖金"/>
    <s v="本级"/>
    <n v="301"/>
    <n v="30000"/>
    <n v="42000"/>
    <n v="42000"/>
    <m/>
    <m/>
    <m/>
    <m/>
    <m/>
    <m/>
    <m/>
    <m/>
    <m/>
    <m/>
    <m/>
    <m/>
  </r>
  <r>
    <m/>
    <m/>
    <x v="21"/>
    <s v="21506"/>
    <x v="123"/>
    <s v="安监局"/>
    <s v="第十三个月奖励金"/>
    <s v="本级"/>
    <n v="301"/>
    <n v="11485"/>
    <n v="43111"/>
    <n v="43111"/>
    <m/>
    <m/>
    <m/>
    <m/>
    <m/>
    <m/>
    <m/>
    <m/>
    <m/>
    <m/>
    <m/>
    <m/>
  </r>
  <r>
    <m/>
    <m/>
    <x v="21"/>
    <s v="21506"/>
    <x v="123"/>
    <s v="安监局"/>
    <s v="伙食补助"/>
    <s v="本级"/>
    <n v="301"/>
    <n v="10800"/>
    <n v="14400"/>
    <n v="14400"/>
    <m/>
    <m/>
    <m/>
    <m/>
    <m/>
    <m/>
    <m/>
    <m/>
    <m/>
    <m/>
    <m/>
    <m/>
  </r>
  <r>
    <m/>
    <m/>
    <x v="21"/>
    <s v="21506"/>
    <x v="123"/>
    <s v="安监局"/>
    <s v="公务交通补贴"/>
    <s v="本级"/>
    <n v="302"/>
    <n v="25200"/>
    <n v="33000"/>
    <m/>
    <n v="33000"/>
    <m/>
    <m/>
    <m/>
    <m/>
    <m/>
    <m/>
    <m/>
    <m/>
    <m/>
    <m/>
    <m/>
  </r>
  <r>
    <m/>
    <m/>
    <x v="21"/>
    <s v="21506"/>
    <x v="123"/>
    <s v="安监局"/>
    <s v="住房公积金"/>
    <s v="本级"/>
    <n v="303"/>
    <n v="16538"/>
    <n v="34536"/>
    <m/>
    <m/>
    <n v="34536"/>
    <m/>
    <m/>
    <m/>
    <m/>
    <m/>
    <m/>
    <m/>
    <m/>
    <m/>
    <m/>
  </r>
  <r>
    <m/>
    <m/>
    <x v="21"/>
    <s v="21506"/>
    <x v="123"/>
    <s v="安监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21"/>
    <s v="21506"/>
    <x v="123"/>
    <s v="安监局"/>
    <s v="人头经费"/>
    <s v="本级"/>
    <n v="302"/>
    <n v="3000"/>
    <n v="3000"/>
    <m/>
    <n v="3000"/>
    <m/>
    <m/>
    <m/>
    <m/>
    <m/>
    <m/>
    <m/>
    <m/>
    <m/>
    <m/>
    <m/>
  </r>
  <r>
    <m/>
    <m/>
    <x v="21"/>
    <s v="21506"/>
    <x v="123"/>
    <s v="安监局"/>
    <s v="单位运转工作经费"/>
    <s v="本级"/>
    <n v="302"/>
    <n v="100000"/>
    <n v="100000"/>
    <m/>
    <n v="100000"/>
    <m/>
    <m/>
    <m/>
    <m/>
    <m/>
    <m/>
    <m/>
    <m/>
    <m/>
    <m/>
    <m/>
  </r>
  <r>
    <m/>
    <m/>
    <x v="21"/>
    <s v="21506"/>
    <x v="123"/>
    <s v="安监局"/>
    <s v="安全生产专项工作经费"/>
    <s v="本级"/>
    <n v="302"/>
    <n v="50000"/>
    <n v="50000"/>
    <m/>
    <n v="50000"/>
    <m/>
    <m/>
    <m/>
    <m/>
    <m/>
    <m/>
    <m/>
    <m/>
    <m/>
    <m/>
    <m/>
  </r>
  <r>
    <m/>
    <m/>
    <x v="21"/>
    <s v="21506"/>
    <x v="123"/>
    <s v="安监局"/>
    <s v="基层办事处安监津贴"/>
    <s v="本级"/>
    <n v="301"/>
    <n v="42240"/>
    <n v="42240"/>
    <n v="42240"/>
    <m/>
    <m/>
    <m/>
    <m/>
    <m/>
    <m/>
    <m/>
    <m/>
    <m/>
    <m/>
    <m/>
    <m/>
  </r>
  <r>
    <m/>
    <m/>
    <x v="21"/>
    <s v="21506"/>
    <x v="123"/>
    <s v="安监局"/>
    <s v="基层安监宣传与培训"/>
    <s v="本级"/>
    <n v="302"/>
    <n v="30000"/>
    <n v="30000"/>
    <m/>
    <n v="30000"/>
    <m/>
    <m/>
    <m/>
    <m/>
    <m/>
    <m/>
    <m/>
    <m/>
    <m/>
    <m/>
    <m/>
  </r>
  <r>
    <m/>
    <m/>
    <x v="21"/>
    <s v="21506"/>
    <x v="125"/>
    <s v="安监局"/>
    <s v="安全生产专项"/>
    <s v="专项指标"/>
    <n v="302"/>
    <n v="30000"/>
    <n v="50000"/>
    <m/>
    <m/>
    <m/>
    <m/>
    <m/>
    <n v="50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s v="国土局"/>
    <n v="7"/>
    <x v="0"/>
    <s v=""/>
    <x v="0"/>
    <m/>
    <m/>
    <m/>
    <m/>
    <n v="1324778"/>
    <n v="1407128"/>
    <n v="468329"/>
    <n v="486200"/>
    <n v="52599"/>
    <n v="0"/>
    <n v="0"/>
    <n v="400000"/>
    <n v="0"/>
    <m/>
    <m/>
    <m/>
    <n v="0"/>
    <n v="0"/>
    <n v="0"/>
  </r>
  <r>
    <m/>
    <m/>
    <x v="22"/>
    <s v="22001"/>
    <x v="126"/>
    <s v="国土局"/>
    <s v="人员工资津贴"/>
    <s v="本级"/>
    <n v="301"/>
    <n v="279538"/>
    <n v="350352"/>
    <n v="350352"/>
    <m/>
    <m/>
    <m/>
    <m/>
    <m/>
    <m/>
    <m/>
    <m/>
    <m/>
    <m/>
    <m/>
    <m/>
  </r>
  <r>
    <m/>
    <m/>
    <x v="22"/>
    <s v="22001"/>
    <x v="126"/>
    <s v="国土局"/>
    <s v="绩效奖金"/>
    <s v="本级"/>
    <n v="301"/>
    <n v="70000"/>
    <n v="62000"/>
    <n v="62000"/>
    <m/>
    <m/>
    <m/>
    <m/>
    <m/>
    <m/>
    <m/>
    <m/>
    <m/>
    <m/>
    <m/>
    <m/>
  </r>
  <r>
    <m/>
    <m/>
    <x v="22"/>
    <s v="22001"/>
    <x v="126"/>
    <s v="国土局"/>
    <s v="第十三个月奖励金"/>
    <s v="本级"/>
    <n v="301"/>
    <n v="23295"/>
    <n v="25977"/>
    <n v="25977"/>
    <m/>
    <m/>
    <m/>
    <m/>
    <m/>
    <m/>
    <m/>
    <m/>
    <m/>
    <m/>
    <m/>
    <m/>
  </r>
  <r>
    <m/>
    <m/>
    <x v="22"/>
    <s v="22001"/>
    <x v="126"/>
    <s v="国土局"/>
    <s v="伙食补助"/>
    <s v="本级"/>
    <n v="301"/>
    <n v="28800"/>
    <n v="25200"/>
    <n v="25200"/>
    <m/>
    <m/>
    <m/>
    <m/>
    <m/>
    <m/>
    <m/>
    <m/>
    <m/>
    <m/>
    <m/>
    <m/>
  </r>
  <r>
    <m/>
    <m/>
    <x v="22"/>
    <s v="22001"/>
    <x v="126"/>
    <s v="国土局"/>
    <s v="临工工资"/>
    <s v="本级"/>
    <n v="301"/>
    <n v="4800"/>
    <n v="4800"/>
    <n v="4800"/>
    <m/>
    <m/>
    <m/>
    <m/>
    <m/>
    <m/>
    <m/>
    <m/>
    <m/>
    <m/>
    <m/>
    <m/>
  </r>
  <r>
    <m/>
    <m/>
    <x v="22"/>
    <s v="22001"/>
    <x v="126"/>
    <s v="国土局"/>
    <s v="公务交通补贴"/>
    <s v="本级"/>
    <n v="302"/>
    <n v="58800"/>
    <n v="49200"/>
    <m/>
    <n v="49200"/>
    <m/>
    <m/>
    <m/>
    <m/>
    <m/>
    <m/>
    <m/>
    <m/>
    <m/>
    <m/>
    <m/>
  </r>
  <r>
    <m/>
    <m/>
    <x v="22"/>
    <s v="22001"/>
    <x v="126"/>
    <s v="国土局"/>
    <s v="住房公积金"/>
    <s v="本级"/>
    <n v="303"/>
    <n v="33545"/>
    <n v="52599"/>
    <m/>
    <m/>
    <n v="52599"/>
    <m/>
    <m/>
    <m/>
    <m/>
    <m/>
    <m/>
    <m/>
    <m/>
    <m/>
    <m/>
  </r>
  <r>
    <m/>
    <m/>
    <x v="22"/>
    <s v="22001"/>
    <x v="126"/>
    <s v="国土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22"/>
    <s v="22001"/>
    <x v="126"/>
    <s v="国土局"/>
    <s v="人头经费"/>
    <s v="本级"/>
    <n v="302"/>
    <n v="6000"/>
    <n v="7000"/>
    <m/>
    <n v="7000"/>
    <m/>
    <m/>
    <m/>
    <m/>
    <m/>
    <m/>
    <m/>
    <m/>
    <m/>
    <m/>
    <m/>
  </r>
  <r>
    <m/>
    <m/>
    <x v="22"/>
    <s v="22001"/>
    <x v="126"/>
    <s v="国土局"/>
    <s v="经发局大办经费"/>
    <s v="本级"/>
    <n v="302"/>
    <m/>
    <m/>
    <m/>
    <n v="10000"/>
    <m/>
    <m/>
    <m/>
    <m/>
    <m/>
    <m/>
    <m/>
    <m/>
    <m/>
    <m/>
    <m/>
  </r>
  <r>
    <m/>
    <m/>
    <x v="22"/>
    <s v="22001"/>
    <x v="126"/>
    <s v="国土局"/>
    <s v="单位运转工作经费"/>
    <s v="本级"/>
    <n v="302"/>
    <n v="100000"/>
    <n v="100000"/>
    <m/>
    <n v="100000"/>
    <m/>
    <m/>
    <m/>
    <m/>
    <m/>
    <m/>
    <m/>
    <m/>
    <m/>
    <m/>
    <m/>
  </r>
  <r>
    <m/>
    <m/>
    <x v="22"/>
    <s v="22001"/>
    <x v="126"/>
    <s v="国土局"/>
    <s v="项目前期经费"/>
    <s v="本级"/>
    <n v="302"/>
    <n v="100000"/>
    <n v="100000"/>
    <m/>
    <n v="100000"/>
    <m/>
    <m/>
    <m/>
    <m/>
    <m/>
    <m/>
    <m/>
    <m/>
    <m/>
    <m/>
    <m/>
  </r>
  <r>
    <m/>
    <m/>
    <x v="22"/>
    <s v="22001"/>
    <x v="126"/>
    <s v="国土局"/>
    <s v="永久性农田保护规划"/>
    <s v="本级"/>
    <n v="302"/>
    <n v="100000"/>
    <n v="100000"/>
    <m/>
    <n v="100000"/>
    <m/>
    <m/>
    <m/>
    <m/>
    <m/>
    <m/>
    <m/>
    <m/>
    <m/>
    <m/>
    <m/>
  </r>
  <r>
    <m/>
    <m/>
    <x v="22"/>
    <s v="22001"/>
    <x v="126"/>
    <s v="国土局"/>
    <s v="土整规划"/>
    <s v="本级"/>
    <n v="302"/>
    <n v="100000"/>
    <n v="100000"/>
    <m/>
    <n v="100000"/>
    <m/>
    <m/>
    <m/>
    <m/>
    <m/>
    <m/>
    <m/>
    <m/>
    <m/>
    <m/>
    <m/>
  </r>
  <r>
    <m/>
    <m/>
    <x v="22"/>
    <s v="22001"/>
    <x v="127"/>
    <s v="国土局"/>
    <s v="地质灾害应急补助"/>
    <s v="专项指标"/>
    <n v="302"/>
    <n v="400000"/>
    <n v="400000"/>
    <m/>
    <m/>
    <m/>
    <m/>
    <m/>
    <n v="400000"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房产局"/>
    <n v="2"/>
    <x v="0"/>
    <s v=""/>
    <x v="0"/>
    <m/>
    <m/>
    <m/>
    <m/>
    <n v="11667039"/>
    <n v="11625365"/>
    <n v="144133"/>
    <n v="238800"/>
    <n v="16432"/>
    <n v="0"/>
    <n v="0"/>
    <n v="226000"/>
    <n v="0"/>
    <m/>
    <m/>
    <m/>
    <n v="11000000"/>
    <n v="0"/>
    <n v="0"/>
  </r>
  <r>
    <m/>
    <m/>
    <x v="18"/>
    <s v="22103"/>
    <x v="128"/>
    <s v="房产局"/>
    <s v="人员工资津贴"/>
    <s v="本级"/>
    <n v="301"/>
    <n v="126348"/>
    <n v="106092"/>
    <n v="106092"/>
    <m/>
    <m/>
    <m/>
    <m/>
    <m/>
    <m/>
    <m/>
    <m/>
    <m/>
    <m/>
    <m/>
    <m/>
  </r>
  <r>
    <m/>
    <m/>
    <x v="18"/>
    <s v="22103"/>
    <x v="128"/>
    <s v="房产局"/>
    <s v="绩效奖金"/>
    <s v="本级"/>
    <n v="301"/>
    <n v="30000"/>
    <n v="22000"/>
    <n v="22000"/>
    <m/>
    <m/>
    <m/>
    <m/>
    <m/>
    <m/>
    <m/>
    <m/>
    <m/>
    <m/>
    <m/>
    <m/>
  </r>
  <r>
    <m/>
    <m/>
    <x v="18"/>
    <s v="22103"/>
    <x v="128"/>
    <s v="房产局"/>
    <s v="第十三个月奖励金"/>
    <s v="本级"/>
    <n v="301"/>
    <n v="10529"/>
    <n v="8841"/>
    <n v="8841"/>
    <m/>
    <m/>
    <m/>
    <m/>
    <m/>
    <m/>
    <m/>
    <m/>
    <m/>
    <m/>
    <m/>
    <m/>
  </r>
  <r>
    <m/>
    <m/>
    <x v="18"/>
    <s v="22103"/>
    <x v="128"/>
    <s v="房产局"/>
    <s v="伙食补助"/>
    <s v="本级"/>
    <n v="301"/>
    <n v="10800"/>
    <n v="7200"/>
    <n v="7200"/>
    <m/>
    <m/>
    <m/>
    <m/>
    <m/>
    <m/>
    <m/>
    <m/>
    <m/>
    <m/>
    <m/>
    <m/>
  </r>
  <r>
    <m/>
    <m/>
    <x v="18"/>
    <s v="22103"/>
    <x v="128"/>
    <s v="房产局"/>
    <s v="公务交通补贴"/>
    <s v="本级"/>
    <n v="302"/>
    <n v="25200"/>
    <n v="16800"/>
    <m/>
    <n v="16800"/>
    <m/>
    <m/>
    <m/>
    <m/>
    <m/>
    <m/>
    <m/>
    <m/>
    <m/>
    <m/>
    <m/>
  </r>
  <r>
    <m/>
    <m/>
    <x v="18"/>
    <s v="22103"/>
    <x v="128"/>
    <s v="房产局"/>
    <s v="住房公积金"/>
    <s v="本级"/>
    <n v="303"/>
    <n v="15162"/>
    <n v="16432"/>
    <m/>
    <m/>
    <n v="16432"/>
    <m/>
    <m/>
    <m/>
    <m/>
    <m/>
    <m/>
    <m/>
    <m/>
    <m/>
    <m/>
  </r>
  <r>
    <m/>
    <m/>
    <x v="18"/>
    <s v="22103"/>
    <x v="128"/>
    <s v="房产局"/>
    <s v="单位基本办公经费"/>
    <s v="本级"/>
    <n v="302"/>
    <n v="20000"/>
    <n v="20000"/>
    <m/>
    <n v="20000"/>
    <m/>
    <m/>
    <m/>
    <m/>
    <m/>
    <m/>
    <m/>
    <m/>
    <m/>
    <m/>
    <m/>
  </r>
  <r>
    <m/>
    <m/>
    <x v="18"/>
    <s v="22103"/>
    <x v="128"/>
    <s v="房产局"/>
    <s v="人头经费"/>
    <s v="本级"/>
    <n v="302"/>
    <n v="3000"/>
    <n v="2000"/>
    <m/>
    <n v="2000"/>
    <m/>
    <m/>
    <m/>
    <m/>
    <m/>
    <m/>
    <m/>
    <m/>
    <m/>
    <m/>
    <m/>
  </r>
  <r>
    <m/>
    <m/>
    <x v="18"/>
    <s v="22103"/>
    <x v="128"/>
    <s v="房产局"/>
    <s v="单位运转工作经费"/>
    <s v="本级"/>
    <n v="302"/>
    <n v="100000"/>
    <n v="100000"/>
    <m/>
    <n v="100000"/>
    <m/>
    <m/>
    <m/>
    <m/>
    <m/>
    <m/>
    <m/>
    <m/>
    <m/>
    <m/>
    <m/>
  </r>
  <r>
    <m/>
    <m/>
    <x v="18"/>
    <s v="22103"/>
    <x v="128"/>
    <s v="房产局"/>
    <s v="项目前期经费"/>
    <s v="本级"/>
    <n v="310"/>
    <n v="100000"/>
    <n v="100000"/>
    <m/>
    <n v="100000"/>
    <m/>
    <m/>
    <m/>
    <m/>
    <m/>
    <m/>
    <m/>
    <m/>
    <m/>
    <m/>
    <m/>
  </r>
  <r>
    <m/>
    <m/>
    <x v="18"/>
    <s v="22101"/>
    <x v="108"/>
    <s v="房产局"/>
    <s v="公租房建设上级专项补助"/>
    <s v="专项指标"/>
    <n v="309"/>
    <n v="10000000"/>
    <n v="10000000"/>
    <m/>
    <m/>
    <m/>
    <m/>
    <m/>
    <m/>
    <m/>
    <m/>
    <m/>
    <m/>
    <n v="10000000"/>
    <m/>
    <m/>
  </r>
  <r>
    <m/>
    <m/>
    <x v="18"/>
    <s v="22101"/>
    <x v="108"/>
    <s v="房产局"/>
    <s v="棚户房改造基础设施建设"/>
    <s v="专项指标"/>
    <n v="309"/>
    <n v="1000000"/>
    <n v="1000000"/>
    <m/>
    <m/>
    <m/>
    <m/>
    <m/>
    <m/>
    <m/>
    <m/>
    <m/>
    <m/>
    <n v="1000000"/>
    <m/>
    <m/>
  </r>
  <r>
    <m/>
    <m/>
    <x v="18"/>
    <s v="22101"/>
    <x v="129"/>
    <s v="房产局"/>
    <s v="租金补贴"/>
    <s v="专项指标"/>
    <n v="303"/>
    <n v="226000"/>
    <n v="226000"/>
    <m/>
    <m/>
    <m/>
    <m/>
    <m/>
    <n v="226000"/>
    <m/>
    <m/>
    <m/>
    <m/>
    <m/>
    <m/>
    <m/>
  </r>
  <r>
    <m/>
    <m/>
    <x v="0"/>
    <m/>
    <x v="0"/>
    <m/>
    <m/>
    <m/>
    <m/>
    <m/>
    <n v="0"/>
    <m/>
    <m/>
    <m/>
    <m/>
    <m/>
    <m/>
    <m/>
    <m/>
    <m/>
    <m/>
    <m/>
    <m/>
    <m/>
  </r>
  <r>
    <m/>
    <m/>
    <x v="0"/>
    <s v=""/>
    <x v="0"/>
    <m/>
    <m/>
    <m/>
    <m/>
    <m/>
    <n v="0"/>
    <m/>
    <m/>
    <m/>
    <m/>
    <m/>
    <m/>
    <m/>
    <m/>
    <m/>
    <m/>
    <m/>
    <m/>
    <m/>
  </r>
  <r>
    <s v="其他支出"/>
    <m/>
    <x v="0"/>
    <s v=""/>
    <x v="0"/>
    <m/>
    <m/>
    <m/>
    <m/>
    <n v="18303275"/>
    <n v="6645000"/>
    <n v="3000000"/>
    <n v="3145000"/>
    <n v="0"/>
    <n v="500000"/>
    <n v="0"/>
    <n v="0"/>
    <n v="0"/>
    <m/>
    <m/>
    <m/>
    <n v="0"/>
    <n v="0"/>
    <n v="0"/>
  </r>
  <r>
    <m/>
    <m/>
    <x v="18"/>
    <s v="22101"/>
    <x v="90"/>
    <s v="再分配"/>
    <s v="危房改造工作经费"/>
    <s v="本级"/>
    <n v="302"/>
    <n v="500000"/>
    <n v="500000"/>
    <m/>
    <n v="500000"/>
    <m/>
    <m/>
    <m/>
    <m/>
    <m/>
    <m/>
    <m/>
    <m/>
    <m/>
    <m/>
    <m/>
  </r>
  <r>
    <m/>
    <m/>
    <x v="2"/>
    <s v="22999"/>
    <x v="130"/>
    <s v="再分配"/>
    <s v="突发事件"/>
    <s v="本级"/>
    <n v="302"/>
    <n v="300000"/>
    <n v="300000"/>
    <m/>
    <n v="300000"/>
    <m/>
    <m/>
    <m/>
    <m/>
    <m/>
    <m/>
    <m/>
    <m/>
    <m/>
    <m/>
    <m/>
  </r>
  <r>
    <m/>
    <m/>
    <x v="1"/>
    <s v="20132"/>
    <x v="19"/>
    <s v="再分配"/>
    <s v="统战经费"/>
    <s v="本级"/>
    <n v="302"/>
    <n v="10000"/>
    <n v="10000"/>
    <m/>
    <n v="10000"/>
    <m/>
    <m/>
    <m/>
    <m/>
    <m/>
    <m/>
    <m/>
    <m/>
    <m/>
    <m/>
    <m/>
  </r>
  <r>
    <m/>
    <m/>
    <x v="1"/>
    <s v="20132"/>
    <x v="19"/>
    <s v="再分配"/>
    <s v="武装部经费"/>
    <s v="本级"/>
    <n v="302"/>
    <n v="15000"/>
    <n v="15000"/>
    <m/>
    <n v="15000"/>
    <m/>
    <m/>
    <m/>
    <m/>
    <m/>
    <m/>
    <m/>
    <m/>
    <m/>
    <m/>
    <m/>
  </r>
  <r>
    <m/>
    <m/>
    <x v="1"/>
    <s v="20103"/>
    <x v="1"/>
    <s v="再分配"/>
    <s v="1.5个月奖励资金"/>
    <s v="本级"/>
    <n v="302"/>
    <n v="1000000"/>
    <n v="3000000"/>
    <n v="3000000"/>
    <m/>
    <m/>
    <m/>
    <m/>
    <m/>
    <m/>
    <m/>
    <m/>
    <m/>
    <m/>
    <m/>
    <m/>
  </r>
  <r>
    <m/>
    <m/>
    <x v="1"/>
    <s v="20103"/>
    <x v="1"/>
    <s v="再分配"/>
    <s v="培训、学习、考察费"/>
    <s v="本级"/>
    <n v="302"/>
    <n v="400000"/>
    <n v="300000"/>
    <m/>
    <n v="300000"/>
    <m/>
    <m/>
    <m/>
    <m/>
    <m/>
    <m/>
    <m/>
    <m/>
    <m/>
    <m/>
    <m/>
  </r>
  <r>
    <m/>
    <m/>
    <x v="1"/>
    <s v="20113"/>
    <x v="23"/>
    <s v="再分配"/>
    <s v="区招商引资及接待经费"/>
    <s v="本级"/>
    <n v="302"/>
    <n v="1000000"/>
    <n v="1000000"/>
    <m/>
    <n v="1000000"/>
    <m/>
    <m/>
    <m/>
    <m/>
    <m/>
    <m/>
    <m/>
    <m/>
    <m/>
    <m/>
    <m/>
  </r>
  <r>
    <m/>
    <m/>
    <x v="1"/>
    <s v="20103"/>
    <x v="1"/>
    <s v="再分配"/>
    <s v="“为民办实事”纳入绩效考核的配套"/>
    <s v="本级"/>
    <n v="302"/>
    <n v="500000"/>
    <n v="500000"/>
    <m/>
    <m/>
    <m/>
    <n v="500000"/>
    <m/>
    <m/>
    <m/>
    <m/>
    <m/>
    <m/>
    <m/>
    <m/>
    <m/>
  </r>
  <r>
    <m/>
    <m/>
    <x v="1"/>
    <s v="20132"/>
    <x v="19"/>
    <s v="再分配"/>
    <s v="机关党组织活动经费"/>
    <s v="本级"/>
    <n v="303"/>
    <m/>
    <n v="300000"/>
    <m/>
    <n v="300000"/>
    <m/>
    <m/>
    <m/>
    <m/>
    <m/>
    <m/>
    <m/>
    <m/>
    <m/>
    <m/>
    <m/>
  </r>
  <r>
    <m/>
    <m/>
    <x v="2"/>
    <s v="22901"/>
    <x v="131"/>
    <s v="再分配"/>
    <s v="重点项目工作经费"/>
    <s v="本级"/>
    <n v="302"/>
    <n v="720000"/>
    <n v="720000"/>
    <m/>
    <n v="720000"/>
    <m/>
    <m/>
    <m/>
    <m/>
    <m/>
    <m/>
    <m/>
    <m/>
    <m/>
    <m/>
    <m/>
  </r>
  <r>
    <m/>
    <m/>
    <x v="0"/>
    <m/>
    <x v="0"/>
    <m/>
    <m/>
    <m/>
    <m/>
    <m/>
    <m/>
    <m/>
    <m/>
    <m/>
    <m/>
    <m/>
    <m/>
    <m/>
    <m/>
    <m/>
    <m/>
    <m/>
    <m/>
    <m/>
  </r>
  <r>
    <s v="预备费"/>
    <m/>
    <x v="23"/>
    <s v="22701"/>
    <x v="132"/>
    <s v="再分配"/>
    <s v="预备费"/>
    <s v="本级"/>
    <n v="302"/>
    <n v="4400000"/>
    <n v="4500000"/>
    <m/>
    <n v="450000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163" firstHeaderRow="1" firstDataRow="1" firstDataCol="1"/>
  <pivotFields count="24">
    <pivotField showAll="0"/>
    <pivotField showAll="0"/>
    <pivotField axis="axisRow" showAll="0">
      <items count="25">
        <item x="19"/>
        <item x="8"/>
        <item x="1"/>
        <item x="10"/>
        <item x="11"/>
        <item x="12"/>
        <item x="13"/>
        <item x="14"/>
        <item x="15"/>
        <item x="16"/>
        <item x="17"/>
        <item x="3"/>
        <item x="20"/>
        <item x="21"/>
        <item x="7"/>
        <item x="22"/>
        <item x="18"/>
        <item x="9"/>
        <item x="23"/>
        <item x="2"/>
        <item x="5"/>
        <item x="6"/>
        <item x="4"/>
        <item x="0"/>
        <item t="default"/>
      </items>
    </pivotField>
    <pivotField showAll="0"/>
    <pivotField axis="axisRow" showAll="0">
      <items count="142">
        <item x="1"/>
        <item x="3"/>
        <item x="4"/>
        <item x="5"/>
        <item x="6"/>
        <item x="17"/>
        <item x="7"/>
        <item x="16"/>
        <item x="18"/>
        <item x="22"/>
        <item x="23"/>
        <item x="26"/>
        <item x="27"/>
        <item x="43"/>
        <item x="28"/>
        <item x="19"/>
        <item x="29"/>
        <item x="30"/>
        <item x="31"/>
        <item x="32"/>
        <item x="33"/>
        <item x="34"/>
        <item x="35"/>
        <item x="36"/>
        <item x="37"/>
        <item x="38"/>
        <item x="41"/>
        <item x="39"/>
        <item x="44"/>
        <item x="46"/>
        <item x="40"/>
        <item m="1" x="135"/>
        <item x="47"/>
        <item x="48"/>
        <item x="49"/>
        <item x="50"/>
        <item m="1" x="137"/>
        <item x="53"/>
        <item x="64"/>
        <item x="56"/>
        <item x="55"/>
        <item x="54"/>
        <item m="1" x="134"/>
        <item x="52"/>
        <item m="1" x="136"/>
        <item x="69"/>
        <item x="70"/>
        <item x="71"/>
        <item x="74"/>
        <item x="76"/>
        <item x="65"/>
        <item x="72"/>
        <item x="73"/>
        <item x="66"/>
        <item x="61"/>
        <item x="62"/>
        <item x="63"/>
        <item x="60"/>
        <item x="59"/>
        <item x="75"/>
        <item x="80"/>
        <item m="1" x="139"/>
        <item m="1" x="140"/>
        <item x="77"/>
        <item x="79"/>
        <item x="78"/>
        <item x="81"/>
        <item x="58"/>
        <item x="82"/>
        <item x="83"/>
        <item x="84"/>
        <item x="105"/>
        <item x="104"/>
        <item x="86"/>
        <item x="85"/>
        <item x="87"/>
        <item x="89"/>
        <item x="88"/>
        <item x="91"/>
        <item x="97"/>
        <item x="100"/>
        <item x="98"/>
        <item x="92"/>
        <item x="95"/>
        <item x="93"/>
        <item x="101"/>
        <item x="94"/>
        <item x="8"/>
        <item x="102"/>
        <item x="103"/>
        <item x="106"/>
        <item x="107"/>
        <item x="109"/>
        <item x="111"/>
        <item x="112"/>
        <item x="110"/>
        <item x="114"/>
        <item x="115"/>
        <item x="117"/>
        <item x="116"/>
        <item x="118"/>
        <item x="15"/>
        <item x="99"/>
        <item x="14"/>
        <item x="119"/>
        <item x="121"/>
        <item x="120"/>
        <item x="122"/>
        <item x="123"/>
        <item x="124"/>
        <item x="125"/>
        <item x="42"/>
        <item m="1" x="138"/>
        <item x="126"/>
        <item x="127"/>
        <item x="96"/>
        <item x="90"/>
        <item x="129"/>
        <item x="108"/>
        <item x="128"/>
        <item x="24"/>
        <item m="1" x="133"/>
        <item x="113"/>
        <item x="132"/>
        <item x="131"/>
        <item x="13"/>
        <item x="2"/>
        <item x="130"/>
        <item x="10"/>
        <item x="11"/>
        <item x="9"/>
        <item x="0"/>
        <item x="57"/>
        <item x="67"/>
        <item x="12"/>
        <item x="25"/>
        <item x="45"/>
        <item x="51"/>
        <item x="68"/>
        <item x="20"/>
        <item x="2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160">
    <i>
      <x/>
    </i>
    <i r="1">
      <x v="97"/>
    </i>
    <i>
      <x v="1"/>
    </i>
    <i r="1">
      <x v="13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39"/>
    </i>
    <i r="1">
      <x v="140"/>
    </i>
    <i>
      <x v="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4"/>
    </i>
    <i r="1">
      <x v="26"/>
    </i>
    <i r="1">
      <x v="27"/>
    </i>
    <i r="1">
      <x v="28"/>
    </i>
    <i r="1">
      <x v="29"/>
    </i>
    <i r="1">
      <x v="30"/>
    </i>
    <i r="1">
      <x v="136"/>
    </i>
    <i>
      <x v="5"/>
    </i>
    <i r="1">
      <x v="32"/>
    </i>
    <i>
      <x v="6"/>
    </i>
    <i r="1">
      <x v="33"/>
    </i>
    <i r="1">
      <x v="34"/>
    </i>
    <i>
      <x v="7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138"/>
    </i>
    <i>
      <x v="8"/>
    </i>
    <i r="1">
      <x v="60"/>
    </i>
    <i r="1">
      <x v="63"/>
    </i>
    <i r="1">
      <x v="64"/>
    </i>
    <i r="1">
      <x v="65"/>
    </i>
    <i r="1">
      <x v="66"/>
    </i>
    <i r="1">
      <x v="67"/>
    </i>
    <i r="1">
      <x v="132"/>
    </i>
    <i r="1">
      <x v="133"/>
    </i>
    <i>
      <x v="9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>
      <x v="10"/>
    </i>
    <i r="1">
      <x v="76"/>
    </i>
    <i r="1">
      <x v="77"/>
    </i>
    <i>
      <x v="11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37"/>
    </i>
    <i>
      <x v="12"/>
    </i>
    <i r="1">
      <x v="104"/>
    </i>
    <i r="1">
      <x v="105"/>
    </i>
    <i r="1">
      <x v="106"/>
    </i>
    <i r="1">
      <x v="107"/>
    </i>
    <i>
      <x v="13"/>
    </i>
    <i r="1">
      <x v="108"/>
    </i>
    <i r="1">
      <x v="109"/>
    </i>
    <i r="1">
      <x v="110"/>
    </i>
    <i>
      <x v="14"/>
    </i>
    <i r="1">
      <x v="111"/>
    </i>
    <i r="1">
      <x v="134"/>
    </i>
    <i>
      <x v="15"/>
    </i>
    <i r="1">
      <x v="113"/>
    </i>
    <i r="1">
      <x v="114"/>
    </i>
    <i>
      <x v="16"/>
    </i>
    <i r="1">
      <x v="115"/>
    </i>
    <i r="1">
      <x v="116"/>
    </i>
    <i r="1">
      <x v="117"/>
    </i>
    <i r="1">
      <x v="118"/>
    </i>
    <i r="1">
      <x v="119"/>
    </i>
    <i>
      <x v="17"/>
    </i>
    <i r="1">
      <x v="120"/>
    </i>
    <i r="1">
      <x v="122"/>
    </i>
    <i r="1">
      <x v="135"/>
    </i>
    <i>
      <x v="18"/>
    </i>
    <i r="1">
      <x v="123"/>
    </i>
    <i>
      <x v="19"/>
    </i>
    <i r="1">
      <x v="124"/>
    </i>
    <i r="1">
      <x v="125"/>
    </i>
    <i r="1">
      <x v="126"/>
    </i>
    <i r="1">
      <x v="127"/>
    </i>
    <i>
      <x v="20"/>
    </i>
    <i r="1">
      <x v="128"/>
    </i>
    <i>
      <x v="21"/>
    </i>
    <i r="1">
      <x v="129"/>
    </i>
    <i>
      <x v="22"/>
    </i>
    <i r="1">
      <x v="130"/>
    </i>
    <i>
      <x v="23"/>
    </i>
    <i r="1">
      <x v="131"/>
    </i>
    <i t="grand">
      <x/>
    </i>
  </rowItems>
  <colItems count="1">
    <i/>
  </colItems>
  <dataFields count="1">
    <dataField name="求和项:2017年预算" fld="10" baseField="0" baseItem="0"/>
  </dataFields>
  <formats count="74">
    <format dxfId="79">
      <pivotArea collapsedLevelsAreSubtotals="1" fieldPosition="0">
        <references count="1">
          <reference field="2" count="1">
            <x v="0"/>
          </reference>
        </references>
      </pivotArea>
    </format>
    <format dxfId="78">
      <pivotArea collapsedLevelsAreSubtotals="1" fieldPosition="0">
        <references count="2">
          <reference field="2" count="1" selected="0">
            <x v="0"/>
          </reference>
          <reference field="4" count="1">
            <x v="97"/>
          </reference>
        </references>
      </pivotArea>
    </format>
    <format dxfId="77">
      <pivotArea collapsedLevelsAreSubtotals="1" fieldPosition="0">
        <references count="1">
          <reference field="2" count="1">
            <x v="1"/>
          </reference>
        </references>
      </pivotArea>
    </format>
    <format dxfId="76">
      <pivotArea collapsedLevelsAreSubtotals="1" fieldPosition="0">
        <references count="2">
          <reference field="2" count="1" selected="0">
            <x v="1"/>
          </reference>
          <reference field="4" count="1">
            <x v="131"/>
          </reference>
        </references>
      </pivotArea>
    </format>
    <format dxfId="75">
      <pivotArea collapsedLevelsAreSubtotals="1" fieldPosition="0">
        <references count="1">
          <reference field="2" count="1">
            <x v="2"/>
          </reference>
        </references>
      </pivotArea>
    </format>
    <format dxfId="74">
      <pivotArea collapsedLevelsAreSubtotals="1" fieldPosition="0">
        <references count="2">
          <reference field="2" count="1" selected="0">
            <x v="2"/>
          </reference>
          <reference field="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3">
      <pivotArea collapsedLevelsAreSubtotals="1" fieldPosition="0">
        <references count="1">
          <reference field="2" count="1">
            <x v="3"/>
          </reference>
        </references>
      </pivotArea>
    </format>
    <format dxfId="72">
      <pivotArea collapsedLevelsAreSubtotals="1" fieldPosition="0">
        <references count="2">
          <reference field="2" count="1" selected="0">
            <x v="3"/>
          </reference>
          <reference field="4" count="10"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1">
      <pivotArea collapsedLevelsAreSubtotals="1" fieldPosition="0">
        <references count="1">
          <reference field="2" count="1">
            <x v="4"/>
          </reference>
        </references>
      </pivotArea>
    </format>
    <format dxfId="70">
      <pivotArea collapsedLevelsAreSubtotals="1" fieldPosition="0">
        <references count="2">
          <reference field="2" count="1" selected="0">
            <x v="4"/>
          </reference>
          <reference field="4" count="6">
            <x v="26"/>
            <x v="27"/>
            <x v="28"/>
            <x v="29"/>
            <x v="30"/>
            <x v="31"/>
          </reference>
        </references>
      </pivotArea>
    </format>
    <format dxfId="69">
      <pivotArea collapsedLevelsAreSubtotals="1" fieldPosition="0">
        <references count="1">
          <reference field="2" count="1">
            <x v="5"/>
          </reference>
        </references>
      </pivotArea>
    </format>
    <format dxfId="68">
      <pivotArea collapsedLevelsAreSubtotals="1" fieldPosition="0">
        <references count="2">
          <reference field="2" count="1" selected="0">
            <x v="5"/>
          </reference>
          <reference field="4" count="1">
            <x v="32"/>
          </reference>
        </references>
      </pivotArea>
    </format>
    <format dxfId="67">
      <pivotArea collapsedLevelsAreSubtotals="1" fieldPosition="0">
        <references count="1">
          <reference field="2" count="1">
            <x v="6"/>
          </reference>
        </references>
      </pivotArea>
    </format>
    <format dxfId="66">
      <pivotArea collapsedLevelsAreSubtotals="1" fieldPosition="0">
        <references count="2">
          <reference field="2" count="1" selected="0">
            <x v="6"/>
          </reference>
          <reference field="4" count="2">
            <x v="33"/>
            <x v="34"/>
          </reference>
        </references>
      </pivotArea>
    </format>
    <format dxfId="65">
      <pivotArea collapsedLevelsAreSubtotals="1" fieldPosition="0">
        <references count="1">
          <reference field="2" count="1">
            <x v="7"/>
          </reference>
        </references>
      </pivotArea>
    </format>
    <format dxfId="64">
      <pivotArea collapsedLevelsAreSubtotals="1" fieldPosition="0">
        <references count="2">
          <reference field="2" count="1" selected="0">
            <x v="7"/>
          </reference>
          <reference field="4" count="25"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63">
      <pivotArea collapsedLevelsAreSubtotals="1" fieldPosition="0">
        <references count="1">
          <reference field="2" count="1">
            <x v="8"/>
          </reference>
        </references>
      </pivotArea>
    </format>
    <format dxfId="62">
      <pivotArea collapsedLevelsAreSubtotals="1" fieldPosition="0">
        <references count="2">
          <reference field="2" count="1" selected="0">
            <x v="8"/>
          </reference>
          <reference field="4" count="8"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61">
      <pivotArea collapsedLevelsAreSubtotals="1" fieldPosition="0">
        <references count="1">
          <reference field="2" count="1">
            <x v="9"/>
          </reference>
        </references>
      </pivotArea>
    </format>
    <format dxfId="60">
      <pivotArea collapsedLevelsAreSubtotals="1" fieldPosition="0">
        <references count="2">
          <reference field="2" count="1" selected="0">
            <x v="9"/>
          </reference>
          <reference field="4" count="8">
            <x v="68"/>
            <x v="69"/>
            <x v="70"/>
            <x v="71"/>
            <x v="72"/>
            <x v="73"/>
            <x v="74"/>
            <x v="75"/>
          </reference>
        </references>
      </pivotArea>
    </format>
    <format dxfId="59">
      <pivotArea collapsedLevelsAreSubtotals="1" fieldPosition="0">
        <references count="1">
          <reference field="2" count="1">
            <x v="10"/>
          </reference>
        </references>
      </pivotArea>
    </format>
    <format dxfId="58">
      <pivotArea collapsedLevelsAreSubtotals="1" fieldPosition="0">
        <references count="2">
          <reference field="2" count="1" selected="0">
            <x v="10"/>
          </reference>
          <reference field="4" count="2">
            <x v="76"/>
            <x v="77"/>
          </reference>
        </references>
      </pivotArea>
    </format>
    <format dxfId="57">
      <pivotArea collapsedLevelsAreSubtotals="1" fieldPosition="0">
        <references count="1">
          <reference field="2" count="1">
            <x v="11"/>
          </reference>
        </references>
      </pivotArea>
    </format>
    <format dxfId="56">
      <pivotArea collapsedLevelsAreSubtotals="1" fieldPosition="0">
        <references count="2">
          <reference field="2" count="1" selected="0">
            <x v="11"/>
          </reference>
          <reference field="4" count="26"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55">
      <pivotArea collapsedLevelsAreSubtotals="1" fieldPosition="0">
        <references count="1">
          <reference field="2" count="1">
            <x v="12"/>
          </reference>
        </references>
      </pivotArea>
    </format>
    <format dxfId="54">
      <pivotArea collapsedLevelsAreSubtotals="1" fieldPosition="0">
        <references count="2">
          <reference field="2" count="1" selected="0">
            <x v="12"/>
          </reference>
          <reference field="4" count="4">
            <x v="104"/>
            <x v="105"/>
            <x v="106"/>
            <x v="107"/>
          </reference>
        </references>
      </pivotArea>
    </format>
    <format dxfId="53">
      <pivotArea collapsedLevelsAreSubtotals="1" fieldPosition="0">
        <references count="1">
          <reference field="2" count="1">
            <x v="13"/>
          </reference>
        </references>
      </pivotArea>
    </format>
    <format dxfId="52">
      <pivotArea collapsedLevelsAreSubtotals="1" fieldPosition="0">
        <references count="2">
          <reference field="2" count="1" selected="0">
            <x v="13"/>
          </reference>
          <reference field="4" count="3">
            <x v="108"/>
            <x v="109"/>
            <x v="110"/>
          </reference>
        </references>
      </pivotArea>
    </format>
    <format dxfId="51">
      <pivotArea collapsedLevelsAreSubtotals="1" fieldPosition="0">
        <references count="1">
          <reference field="2" count="1">
            <x v="14"/>
          </reference>
        </references>
      </pivotArea>
    </format>
    <format dxfId="50">
      <pivotArea collapsedLevelsAreSubtotals="1" fieldPosition="0">
        <references count="2">
          <reference field="2" count="1" selected="0">
            <x v="14"/>
          </reference>
          <reference field="4" count="2">
            <x v="111"/>
            <x v="112"/>
          </reference>
        </references>
      </pivotArea>
    </format>
    <format dxfId="49">
      <pivotArea collapsedLevelsAreSubtotals="1" fieldPosition="0">
        <references count="1">
          <reference field="2" count="1">
            <x v="15"/>
          </reference>
        </references>
      </pivotArea>
    </format>
    <format dxfId="48">
      <pivotArea collapsedLevelsAreSubtotals="1" fieldPosition="0">
        <references count="2">
          <reference field="2" count="1" selected="0">
            <x v="15"/>
          </reference>
          <reference field="4" count="2">
            <x v="113"/>
            <x v="114"/>
          </reference>
        </references>
      </pivotArea>
    </format>
    <format dxfId="47">
      <pivotArea collapsedLevelsAreSubtotals="1" fieldPosition="0">
        <references count="1">
          <reference field="2" count="1">
            <x v="16"/>
          </reference>
        </references>
      </pivotArea>
    </format>
    <format dxfId="46">
      <pivotArea collapsedLevelsAreSubtotals="1" fieldPosition="0">
        <references count="2">
          <reference field="2" count="1" selected="0">
            <x v="16"/>
          </reference>
          <reference field="4" count="5">
            <x v="115"/>
            <x v="116"/>
            <x v="117"/>
            <x v="118"/>
            <x v="119"/>
          </reference>
        </references>
      </pivotArea>
    </format>
    <format dxfId="45">
      <pivotArea collapsedLevelsAreSubtotals="1" fieldPosition="0">
        <references count="1">
          <reference field="2" count="1">
            <x v="17"/>
          </reference>
        </references>
      </pivotArea>
    </format>
    <format dxfId="44">
      <pivotArea collapsedLevelsAreSubtotals="1" fieldPosition="0">
        <references count="2">
          <reference field="2" count="1" selected="0">
            <x v="17"/>
          </reference>
          <reference field="4" count="3">
            <x v="120"/>
            <x v="121"/>
            <x v="122"/>
          </reference>
        </references>
      </pivotArea>
    </format>
    <format dxfId="43">
      <pivotArea collapsedLevelsAreSubtotals="1" fieldPosition="0">
        <references count="1">
          <reference field="2" count="1">
            <x v="18"/>
          </reference>
        </references>
      </pivotArea>
    </format>
    <format dxfId="42">
      <pivotArea collapsedLevelsAreSubtotals="1" fieldPosition="0">
        <references count="2">
          <reference field="2" count="1" selected="0">
            <x v="18"/>
          </reference>
          <reference field="4" count="1">
            <x v="123"/>
          </reference>
        </references>
      </pivotArea>
    </format>
    <format dxfId="41">
      <pivotArea collapsedLevelsAreSubtotals="1" fieldPosition="0">
        <references count="1">
          <reference field="2" count="1">
            <x v="19"/>
          </reference>
        </references>
      </pivotArea>
    </format>
    <format dxfId="40">
      <pivotArea collapsedLevelsAreSubtotals="1" fieldPosition="0">
        <references count="2">
          <reference field="2" count="1" selected="0">
            <x v="19"/>
          </reference>
          <reference field="4" count="4">
            <x v="124"/>
            <x v="125"/>
            <x v="126"/>
            <x v="127"/>
          </reference>
        </references>
      </pivotArea>
    </format>
    <format dxfId="39">
      <pivotArea collapsedLevelsAreSubtotals="1" fieldPosition="0">
        <references count="1">
          <reference field="2" count="1">
            <x v="20"/>
          </reference>
        </references>
      </pivotArea>
    </format>
    <format dxfId="38">
      <pivotArea collapsedLevelsAreSubtotals="1" fieldPosition="0">
        <references count="2">
          <reference field="2" count="1" selected="0">
            <x v="20"/>
          </reference>
          <reference field="4" count="1">
            <x v="128"/>
          </reference>
        </references>
      </pivotArea>
    </format>
    <format dxfId="37">
      <pivotArea collapsedLevelsAreSubtotals="1" fieldPosition="0">
        <references count="1">
          <reference field="2" count="1">
            <x v="21"/>
          </reference>
        </references>
      </pivotArea>
    </format>
    <format dxfId="36">
      <pivotArea collapsedLevelsAreSubtotals="1" fieldPosition="0">
        <references count="2">
          <reference field="2" count="1" selected="0">
            <x v="21"/>
          </reference>
          <reference field="4" count="1">
            <x v="129"/>
          </reference>
        </references>
      </pivotArea>
    </format>
    <format dxfId="35">
      <pivotArea collapsedLevelsAreSubtotals="1" fieldPosition="0">
        <references count="1">
          <reference field="2" count="1">
            <x v="22"/>
          </reference>
        </references>
      </pivotArea>
    </format>
    <format dxfId="34">
      <pivotArea collapsedLevelsAreSubtotals="1" fieldPosition="0">
        <references count="2">
          <reference field="2" count="1" selected="0">
            <x v="22"/>
          </reference>
          <reference field="4" count="1">
            <x v="130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2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0">
      <pivotArea dataOnly="0" labelOnly="1" fieldPosition="0">
        <references count="2">
          <reference field="2" count="1" selected="0">
            <x v="0"/>
          </reference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97"/>
            <x v="131"/>
          </reference>
        </references>
      </pivotArea>
    </format>
    <format dxfId="29">
      <pivotArea dataOnly="0" labelOnly="1" fieldPosition="0">
        <references count="2">
          <reference field="2" count="1" selected="0">
            <x v="7"/>
          </reference>
          <reference field="4" count="50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8">
      <pivotArea dataOnly="0" labelOnly="1" fieldPosition="0">
        <references count="2">
          <reference field="2" count="1" selected="0">
            <x v="11"/>
          </reference>
          <reference field="4" count="33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27">
      <pivotArea collapsedLevelsAreSubtotals="1" fieldPosition="0">
        <references count="1">
          <reference field="2" count="1">
            <x v="8"/>
          </reference>
        </references>
      </pivotArea>
    </format>
    <format dxfId="26">
      <pivotArea collapsedLevelsAreSubtotals="1" fieldPosition="0">
        <references count="2">
          <reference field="2" count="1" selected="0">
            <x v="8"/>
          </reference>
          <reference field="4" count="8">
            <x v="60"/>
            <x v="63"/>
            <x v="64"/>
            <x v="65"/>
            <x v="66"/>
            <x v="67"/>
            <x v="132"/>
            <x v="133"/>
          </reference>
        </references>
      </pivotArea>
    </format>
    <format dxfId="25">
      <pivotArea collapsedLevelsAreSubtotals="1" fieldPosition="0">
        <references count="1">
          <reference field="2" count="1">
            <x v="9"/>
          </reference>
        </references>
      </pivotArea>
    </format>
    <format dxfId="24">
      <pivotArea collapsedLevelsAreSubtotals="1" fieldPosition="0">
        <references count="2">
          <reference field="2" count="1" selected="0">
            <x v="9"/>
          </reference>
          <reference field="4" count="1">
            <x v="68"/>
          </reference>
        </references>
      </pivotArea>
    </format>
    <format dxfId="23">
      <pivotArea dataOnly="0" labelOnly="1" fieldPosition="0">
        <references count="1">
          <reference field="2" count="2">
            <x v="8"/>
            <x v="9"/>
          </reference>
        </references>
      </pivotArea>
    </format>
    <format dxfId="22">
      <pivotArea dataOnly="0" labelOnly="1" fieldPosition="0">
        <references count="2">
          <reference field="2" count="1" selected="0">
            <x v="8"/>
          </reference>
          <reference field="4" count="9">
            <x v="60"/>
            <x v="63"/>
            <x v="64"/>
            <x v="65"/>
            <x v="66"/>
            <x v="67"/>
            <x v="68"/>
            <x v="132"/>
            <x v="133"/>
          </reference>
        </references>
      </pivotArea>
    </format>
    <format dxfId="21">
      <pivotArea dataOnly="0" labelOnly="1" fieldPosition="0">
        <references count="1">
          <reference field="2" count="1">
            <x v="2"/>
          </reference>
        </references>
      </pivotArea>
    </format>
    <format dxfId="20">
      <pivotArea dataOnly="0" labelOnly="1" fieldPosition="0">
        <references count="2">
          <reference field="2" count="1" selected="0">
            <x v="2"/>
          </reference>
          <reference field="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9">
      <pivotArea dataOnly="0" labelOnly="1" fieldPosition="0">
        <references count="1">
          <reference field="2" count="2">
            <x v="3"/>
            <x v="4"/>
          </reference>
        </references>
      </pivotArea>
    </format>
    <format dxfId="18">
      <pivotArea dataOnly="0" labelOnly="1" fieldPosition="0">
        <references count="2">
          <reference field="2" count="1" selected="0">
            <x v="2"/>
          </reference>
          <reference field="4" count="17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7">
      <pivotArea collapsedLevelsAreSubtotals="1" fieldPosition="0">
        <references count="2">
          <reference field="2" count="1" selected="0">
            <x v="4"/>
          </reference>
          <reference field="4" count="2">
            <x v="30"/>
            <x v="31"/>
          </reference>
        </references>
      </pivotArea>
    </format>
    <format dxfId="16">
      <pivotArea collapsedLevelsAreSubtotals="1" fieldPosition="0">
        <references count="1">
          <reference field="2" count="1">
            <x v="5"/>
          </reference>
        </references>
      </pivotArea>
    </format>
    <format dxfId="15">
      <pivotArea collapsedLevelsAreSubtotals="1" fieldPosition="0">
        <references count="2">
          <reference field="2" count="1" selected="0">
            <x v="5"/>
          </reference>
          <reference field="4" count="1">
            <x v="32"/>
          </reference>
        </references>
      </pivotArea>
    </format>
    <format dxfId="14">
      <pivotArea collapsedLevelsAreSubtotals="1" fieldPosition="0">
        <references count="1">
          <reference field="2" count="1">
            <x v="6"/>
          </reference>
        </references>
      </pivotArea>
    </format>
    <format dxfId="13">
      <pivotArea collapsedLevelsAreSubtotals="1" fieldPosition="0">
        <references count="2">
          <reference field="2" count="1" selected="0">
            <x v="6"/>
          </reference>
          <reference field="4" count="2">
            <x v="33"/>
            <x v="34"/>
          </reference>
        </references>
      </pivotArea>
    </format>
    <format dxfId="12">
      <pivotArea collapsedLevelsAreSubtotals="1" fieldPosition="0">
        <references count="1">
          <reference field="2" count="1">
            <x v="7"/>
          </reference>
        </references>
      </pivotArea>
    </format>
    <format dxfId="11">
      <pivotArea collapsedLevelsAreSubtotals="1" fieldPosition="0">
        <references count="2">
          <reference field="2" count="1" selected="0">
            <x v="7"/>
          </reference>
          <reference field="4" count="13"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0">
      <pivotArea dataOnly="0" labelOnly="1" fieldPosition="0">
        <references count="1">
          <reference field="2" count="3">
            <x v="5"/>
            <x v="6"/>
            <x v="7"/>
          </reference>
        </references>
      </pivotArea>
    </format>
    <format dxfId="9">
      <pivotArea dataOnly="0" labelOnly="1" fieldPosition="0">
        <references count="2">
          <reference field="2" count="1" selected="0">
            <x v="4"/>
          </reference>
          <reference field="4" count="18">
            <x v="30"/>
            <x v="31"/>
            <x v="32"/>
            <x v="33"/>
            <x v="34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8">
      <pivotArea dataOnly="0" labelOnly="1" fieldPosition="0">
        <references count="1">
          <reference field="2" count="14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7">
      <pivotArea dataOnly="0" labelOnly="1" fieldPosition="0">
        <references count="2">
          <reference field="2" count="1" selected="0">
            <x v="7"/>
          </reference>
          <reference field="4" count="50">
            <x v="59"/>
            <x v="60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32"/>
            <x v="133"/>
          </reference>
        </references>
      </pivotArea>
    </format>
    <format dxfId="6">
      <pivotArea dataOnly="0" labelOnly="1" fieldPosition="0">
        <references count="2">
          <reference field="2" count="1" selected="0">
            <x v="13"/>
          </reference>
          <reference field="4" count="20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D58" firstHeaderRow="1" firstDataRow="2" firstDataCol="1"/>
  <pivotFields count="27">
    <pivotField axis="axisRow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dataField="1" showAll="0">
      <items count="313">
        <item x="81"/>
        <item x="79"/>
        <item x="242"/>
        <item x="62"/>
        <item x="178"/>
        <item x="310"/>
        <item x="298"/>
        <item x="45"/>
        <item x="13"/>
        <item x="154"/>
        <item x="260"/>
        <item x="21"/>
        <item x="136"/>
        <item x="306"/>
        <item x="177"/>
        <item x="200"/>
        <item x="172"/>
        <item x="263"/>
        <item x="89"/>
        <item x="92"/>
        <item x="187"/>
        <item x="6"/>
        <item x="87"/>
        <item x="48"/>
        <item x="170"/>
        <item x="53"/>
        <item x="41"/>
        <item x="100"/>
        <item x="103"/>
        <item x="128"/>
        <item x="168"/>
        <item x="117"/>
        <item x="121"/>
        <item x="193"/>
        <item x="287"/>
        <item x="303"/>
        <item x="252"/>
        <item x="14"/>
        <item x="35"/>
        <item x="295"/>
        <item x="291"/>
        <item x="274"/>
        <item x="31"/>
        <item x="132"/>
        <item x="254"/>
        <item x="165"/>
        <item x="36"/>
        <item x="76"/>
        <item x="77"/>
        <item x="75"/>
        <item x="25"/>
        <item x="226"/>
        <item x="90"/>
        <item x="216"/>
        <item x="33"/>
        <item x="237"/>
        <item x="209"/>
        <item x="1"/>
        <item x="109"/>
        <item x="139"/>
        <item x="50"/>
        <item x="238"/>
        <item x="236"/>
        <item x="2"/>
        <item x="222"/>
        <item x="205"/>
        <item x="133"/>
        <item x="106"/>
        <item x="86"/>
        <item x="272"/>
        <item x="164"/>
        <item x="110"/>
        <item x="211"/>
        <item x="215"/>
        <item x="279"/>
        <item x="166"/>
        <item x="11"/>
        <item x="147"/>
        <item x="296"/>
        <item x="293"/>
        <item x="70"/>
        <item x="113"/>
        <item x="144"/>
        <item x="118"/>
        <item x="186"/>
        <item x="240"/>
        <item x="249"/>
        <item x="197"/>
        <item x="194"/>
        <item x="43"/>
        <item x="151"/>
        <item x="158"/>
        <item x="67"/>
        <item x="157"/>
        <item x="189"/>
        <item x="182"/>
        <item x="278"/>
        <item x="190"/>
        <item x="268"/>
        <item x="259"/>
        <item x="141"/>
        <item x="23"/>
        <item x="61"/>
        <item x="175"/>
        <item x="101"/>
        <item x="301"/>
        <item x="294"/>
        <item x="264"/>
        <item x="56"/>
        <item x="138"/>
        <item x="235"/>
        <item x="161"/>
        <item x="37"/>
        <item x="223"/>
        <item x="28"/>
        <item x="202"/>
        <item x="47"/>
        <item x="105"/>
        <item x="251"/>
        <item x="71"/>
        <item x="265"/>
        <item x="169"/>
        <item x="135"/>
        <item x="52"/>
        <item x="60"/>
        <item x="247"/>
        <item x="234"/>
        <item x="74"/>
        <item x="96"/>
        <item x="163"/>
        <item x="32"/>
        <item x="104"/>
        <item x="88"/>
        <item x="114"/>
        <item x="134"/>
        <item x="241"/>
        <item x="108"/>
        <item x="245"/>
        <item x="167"/>
        <item x="244"/>
        <item x="307"/>
        <item x="5"/>
        <item x="266"/>
        <item x="203"/>
        <item x="17"/>
        <item x="145"/>
        <item x="277"/>
        <item x="289"/>
        <item x="34"/>
        <item x="59"/>
        <item x="232"/>
        <item x="83"/>
        <item x="97"/>
        <item x="250"/>
        <item x="231"/>
        <item x="171"/>
        <item x="46"/>
        <item x="7"/>
        <item x="196"/>
        <item x="39"/>
        <item x="230"/>
        <item x="65"/>
        <item x="229"/>
        <item x="183"/>
        <item x="30"/>
        <item x="210"/>
        <item x="173"/>
        <item x="72"/>
        <item x="20"/>
        <item x="257"/>
        <item x="262"/>
        <item x="98"/>
        <item x="26"/>
        <item x="292"/>
        <item x="69"/>
        <item x="283"/>
        <item x="162"/>
        <item x="300"/>
        <item x="4"/>
        <item x="44"/>
        <item x="107"/>
        <item x="227"/>
        <item x="243"/>
        <item x="304"/>
        <item x="276"/>
        <item x="24"/>
        <item x="143"/>
        <item x="153"/>
        <item x="85"/>
        <item x="57"/>
        <item x="12"/>
        <item x="122"/>
        <item x="248"/>
        <item x="102"/>
        <item x="309"/>
        <item x="255"/>
        <item x="208"/>
        <item x="142"/>
        <item x="221"/>
        <item x="10"/>
        <item x="308"/>
        <item x="253"/>
        <item x="95"/>
        <item x="218"/>
        <item x="137"/>
        <item x="206"/>
        <item x="150"/>
        <item x="297"/>
        <item x="156"/>
        <item x="146"/>
        <item x="140"/>
        <item x="271"/>
        <item x="148"/>
        <item x="64"/>
        <item x="269"/>
        <item x="131"/>
        <item x="112"/>
        <item x="204"/>
        <item x="159"/>
        <item x="191"/>
        <item x="284"/>
        <item x="174"/>
        <item x="311"/>
        <item x="3"/>
        <item x="9"/>
        <item x="198"/>
        <item x="66"/>
        <item x="290"/>
        <item x="288"/>
        <item x="195"/>
        <item x="15"/>
        <item x="80"/>
        <item x="120"/>
        <item x="207"/>
        <item x="199"/>
        <item x="192"/>
        <item x="55"/>
        <item x="91"/>
        <item x="152"/>
        <item x="42"/>
        <item x="27"/>
        <item x="68"/>
        <item x="29"/>
        <item x="217"/>
        <item x="123"/>
        <item x="299"/>
        <item x="78"/>
        <item x="184"/>
        <item x="99"/>
        <item x="124"/>
        <item x="246"/>
        <item x="273"/>
        <item x="201"/>
        <item x="275"/>
        <item x="282"/>
        <item x="22"/>
        <item x="286"/>
        <item x="225"/>
        <item x="130"/>
        <item x="127"/>
        <item x="305"/>
        <item x="256"/>
        <item x="126"/>
        <item x="40"/>
        <item x="149"/>
        <item x="129"/>
        <item x="16"/>
        <item x="58"/>
        <item x="49"/>
        <item x="94"/>
        <item x="213"/>
        <item x="228"/>
        <item x="285"/>
        <item x="38"/>
        <item x="270"/>
        <item x="261"/>
        <item x="0"/>
        <item x="155"/>
        <item x="185"/>
        <item x="51"/>
        <item x="116"/>
        <item x="8"/>
        <item x="176"/>
        <item x="267"/>
        <item x="93"/>
        <item x="160"/>
        <item x="125"/>
        <item x="111"/>
        <item x="54"/>
        <item x="63"/>
        <item x="19"/>
        <item x="180"/>
        <item x="82"/>
        <item x="302"/>
        <item x="224"/>
        <item x="84"/>
        <item x="239"/>
        <item x="281"/>
        <item x="214"/>
        <item x="179"/>
        <item x="233"/>
        <item x="73"/>
        <item x="119"/>
        <item x="18"/>
        <item x="212"/>
        <item x="219"/>
        <item x="115"/>
        <item x="280"/>
        <item x="220"/>
        <item x="181"/>
        <item x="188"/>
        <item x="25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计数项:单位或姓名" fld="1" subtotal="count" baseField="0" baseItem="0"/>
    <dataField name="求和项:月津贴" fld="23" baseField="0" baseItem="0"/>
    <dataField name="求和项:月应发工资额" fld="26" baseField="0" baseItem="0"/>
  </dataFields>
  <formats count="6"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12" sqref="D12"/>
    </sheetView>
  </sheetViews>
  <sheetFormatPr defaultRowHeight="13.8"/>
  <cols>
    <col min="1" max="1" width="11.69921875" customWidth="1"/>
    <col min="3" max="3" width="17.19921875" customWidth="1"/>
    <col min="5" max="5" width="12.09765625" customWidth="1"/>
    <col min="6" max="6" width="17.59765625" customWidth="1"/>
    <col min="7" max="7" width="29" customWidth="1"/>
  </cols>
  <sheetData>
    <row r="1" spans="1:9" ht="40.799999999999997" customHeight="1">
      <c r="A1" s="220"/>
      <c r="B1" s="221"/>
      <c r="C1" s="221"/>
      <c r="D1" s="221"/>
      <c r="E1" s="221"/>
      <c r="F1" s="221"/>
      <c r="G1" s="221"/>
      <c r="H1" s="221"/>
      <c r="I1" s="222"/>
    </row>
    <row r="2" spans="1:9" ht="25.8">
      <c r="A2" s="733" t="s">
        <v>281</v>
      </c>
      <c r="B2" s="734"/>
      <c r="C2" s="734"/>
      <c r="D2" s="734"/>
      <c r="E2" s="734"/>
      <c r="F2" s="734"/>
      <c r="G2" s="734"/>
      <c r="H2" s="734"/>
      <c r="I2" s="232"/>
    </row>
    <row r="3" spans="1:9" ht="31.8" customHeight="1">
      <c r="A3" s="223"/>
      <c r="B3" s="224"/>
      <c r="C3" s="224"/>
      <c r="D3" s="224"/>
      <c r="E3" s="224"/>
      <c r="F3" s="224"/>
      <c r="G3" s="224"/>
      <c r="H3" s="224"/>
      <c r="I3" s="232"/>
    </row>
    <row r="4" spans="1:9" ht="24" customHeight="1">
      <c r="A4" s="223"/>
      <c r="B4" s="734" t="s">
        <v>2468</v>
      </c>
      <c r="C4" s="734"/>
      <c r="D4" s="734"/>
      <c r="E4" s="734"/>
      <c r="F4" s="734"/>
      <c r="G4" s="734"/>
      <c r="H4" s="224"/>
      <c r="I4" s="232"/>
    </row>
    <row r="5" spans="1:9" ht="17.399999999999999">
      <c r="A5" s="225"/>
      <c r="B5" s="226"/>
      <c r="C5" s="226"/>
      <c r="D5" s="226"/>
      <c r="E5" s="226"/>
      <c r="F5" s="226"/>
      <c r="G5" s="226"/>
      <c r="H5" s="226"/>
      <c r="I5" s="232"/>
    </row>
    <row r="6" spans="1:9" ht="64.8" customHeight="1">
      <c r="A6" s="227"/>
      <c r="B6" s="228"/>
      <c r="C6" s="228"/>
      <c r="D6" s="228"/>
      <c r="E6" s="228"/>
      <c r="F6" s="228"/>
      <c r="G6" s="228"/>
      <c r="H6" s="228"/>
      <c r="I6" s="232"/>
    </row>
    <row r="7" spans="1:9" ht="18">
      <c r="A7" s="227"/>
      <c r="B7" s="228"/>
      <c r="C7" s="230"/>
      <c r="D7" s="228" t="s">
        <v>2470</v>
      </c>
      <c r="E7" s="228"/>
      <c r="F7" s="228"/>
      <c r="G7" s="228"/>
      <c r="H7" s="228"/>
      <c r="I7" s="232"/>
    </row>
    <row r="8" spans="1:9" ht="17.399999999999999">
      <c r="A8" s="227"/>
      <c r="B8" s="228"/>
      <c r="C8" s="230"/>
      <c r="D8" s="228"/>
      <c r="E8" s="228"/>
      <c r="F8" s="228"/>
      <c r="G8" s="228"/>
      <c r="H8" s="228"/>
      <c r="I8" s="232"/>
    </row>
    <row r="9" spans="1:9" ht="28.2" customHeight="1">
      <c r="A9" s="227"/>
      <c r="B9" s="228"/>
      <c r="C9" s="230"/>
      <c r="D9" s="228" t="s">
        <v>2469</v>
      </c>
      <c r="E9" s="228"/>
      <c r="F9" s="228"/>
      <c r="G9" s="228"/>
      <c r="H9" s="228"/>
      <c r="I9" s="232"/>
    </row>
    <row r="10" spans="1:9" ht="17.399999999999999">
      <c r="A10" s="227"/>
      <c r="B10" s="228"/>
      <c r="C10" s="230"/>
      <c r="D10" s="228"/>
      <c r="E10" s="228"/>
      <c r="F10" s="228"/>
      <c r="G10" s="228"/>
      <c r="H10" s="228"/>
      <c r="I10" s="232"/>
    </row>
    <row r="11" spans="1:9" ht="36" customHeight="1">
      <c r="A11" s="229"/>
      <c r="B11" s="230"/>
      <c r="C11" s="230"/>
      <c r="D11" s="231" t="s">
        <v>277</v>
      </c>
      <c r="E11" s="230"/>
      <c r="F11" s="230"/>
      <c r="G11" s="230"/>
      <c r="H11" s="230"/>
      <c r="I11" s="232"/>
    </row>
    <row r="12" spans="1:9" ht="54" customHeight="1">
      <c r="A12" s="229"/>
      <c r="B12" s="230"/>
      <c r="C12" s="230"/>
      <c r="D12" s="230"/>
      <c r="E12" s="230"/>
      <c r="F12" s="230"/>
      <c r="G12" s="230"/>
      <c r="H12" s="230"/>
      <c r="I12" s="232"/>
    </row>
    <row r="13" spans="1:9" ht="24.6" customHeight="1">
      <c r="A13" s="229"/>
      <c r="B13" s="462" t="s">
        <v>278</v>
      </c>
      <c r="C13" s="462"/>
      <c r="D13" s="230"/>
      <c r="E13" s="735" t="s">
        <v>279</v>
      </c>
      <c r="F13" s="735"/>
      <c r="G13" s="236" t="s">
        <v>280</v>
      </c>
      <c r="H13" s="475" t="s">
        <v>724</v>
      </c>
      <c r="I13" s="232"/>
    </row>
    <row r="14" spans="1:9">
      <c r="A14" s="229"/>
      <c r="B14" s="230"/>
      <c r="C14" s="230"/>
      <c r="D14" s="230"/>
      <c r="E14" s="230"/>
      <c r="F14" s="230"/>
      <c r="G14" s="230"/>
      <c r="H14" s="230"/>
      <c r="I14" s="232"/>
    </row>
    <row r="15" spans="1:9" ht="11.4" customHeight="1">
      <c r="A15" s="229"/>
      <c r="B15" s="230"/>
      <c r="C15" s="230"/>
      <c r="D15" s="230"/>
      <c r="E15" s="230"/>
      <c r="F15" s="230"/>
      <c r="G15" s="230"/>
      <c r="H15" s="230"/>
      <c r="I15" s="232"/>
    </row>
    <row r="16" spans="1:9" hidden="1">
      <c r="A16" s="229"/>
      <c r="B16" s="230"/>
      <c r="C16" s="230"/>
      <c r="D16" s="230"/>
      <c r="E16" s="230"/>
      <c r="F16" s="230"/>
      <c r="G16" s="230"/>
      <c r="H16" s="230"/>
      <c r="I16" s="232"/>
    </row>
    <row r="17" spans="1:9">
      <c r="A17" s="229"/>
      <c r="B17" s="230"/>
      <c r="C17" s="230"/>
      <c r="D17" s="230"/>
      <c r="E17" s="230"/>
      <c r="F17" s="230"/>
      <c r="G17" s="230"/>
      <c r="H17" s="230"/>
      <c r="I17" s="232"/>
    </row>
    <row r="18" spans="1:9">
      <c r="A18" s="229"/>
      <c r="B18" s="230"/>
      <c r="C18" s="230"/>
      <c r="D18" s="230"/>
      <c r="E18" s="230"/>
      <c r="F18" s="230"/>
      <c r="G18" s="230"/>
      <c r="H18" s="230"/>
      <c r="I18" s="232"/>
    </row>
    <row r="19" spans="1:9" ht="14.4" thickBot="1">
      <c r="A19" s="233"/>
      <c r="B19" s="234"/>
      <c r="C19" s="234"/>
      <c r="D19" s="234"/>
      <c r="E19" s="234"/>
      <c r="F19" s="234"/>
      <c r="G19" s="234"/>
      <c r="H19" s="234"/>
      <c r="I19" s="235"/>
    </row>
  </sheetData>
  <mergeCells count="3">
    <mergeCell ref="A2:H2"/>
    <mergeCell ref="B4:G4"/>
    <mergeCell ref="E13:F13"/>
  </mergeCells>
  <phoneticPr fontId="6" type="noConversion"/>
  <printOptions horizontalCentered="1"/>
  <pageMargins left="0.78" right="0.65" top="0.74803149606299213" bottom="0.61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Q15" sqref="Q15"/>
    </sheetView>
  </sheetViews>
  <sheetFormatPr defaultRowHeight="13.8"/>
  <cols>
    <col min="1" max="1" width="14.796875" customWidth="1"/>
    <col min="2" max="2" width="9.59765625" customWidth="1"/>
    <col min="3" max="3" width="6.296875" style="172" customWidth="1"/>
    <col min="4" max="4" width="3.8984375" customWidth="1"/>
    <col min="5" max="5" width="9.09765625" bestFit="1" customWidth="1"/>
    <col min="6" max="6" width="7.3984375" customWidth="1"/>
    <col min="9" max="9" width="8.796875" customWidth="1"/>
    <col min="10" max="14" width="7.296875" customWidth="1"/>
  </cols>
  <sheetData>
    <row r="1" spans="1:14" ht="15.6">
      <c r="A1" s="154"/>
      <c r="B1" s="154"/>
      <c r="C1" s="16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2.2">
      <c r="A2" s="155" t="s">
        <v>549</v>
      </c>
      <c r="B2" s="155"/>
      <c r="D2" s="156"/>
      <c r="E2" s="174" t="s">
        <v>825</v>
      </c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2.2">
      <c r="A3" s="155"/>
      <c r="B3" s="155"/>
      <c r="C3" s="514"/>
      <c r="D3" s="515"/>
      <c r="E3" s="515"/>
      <c r="F3" s="515"/>
      <c r="G3" s="515"/>
      <c r="H3" s="515"/>
      <c r="I3" s="515"/>
      <c r="J3" s="155"/>
      <c r="K3" s="155"/>
      <c r="L3" s="155"/>
      <c r="M3" s="155"/>
      <c r="N3" s="516" t="s">
        <v>286</v>
      </c>
    </row>
    <row r="4" spans="1:14" s="173" customFormat="1" ht="22.8" customHeight="1">
      <c r="A4" s="179" t="s">
        <v>305</v>
      </c>
      <c r="B4" s="175" t="s">
        <v>306</v>
      </c>
      <c r="C4" s="175" t="s">
        <v>307</v>
      </c>
      <c r="D4" s="175" t="s">
        <v>308</v>
      </c>
      <c r="E4" s="175" t="s">
        <v>309</v>
      </c>
      <c r="F4" s="175" t="s">
        <v>310</v>
      </c>
      <c r="G4" s="175" t="s">
        <v>311</v>
      </c>
      <c r="H4" s="175" t="s">
        <v>312</v>
      </c>
      <c r="I4" s="175" t="s">
        <v>313</v>
      </c>
      <c r="J4" s="175" t="s">
        <v>284</v>
      </c>
      <c r="K4" s="175" t="s">
        <v>285</v>
      </c>
      <c r="L4" s="175" t="s">
        <v>302</v>
      </c>
      <c r="M4" s="175" t="s">
        <v>303</v>
      </c>
      <c r="N4" s="175" t="s">
        <v>304</v>
      </c>
    </row>
    <row r="5" spans="1:14" ht="22.8" customHeight="1">
      <c r="A5" s="176" t="s">
        <v>287</v>
      </c>
      <c r="B5" s="159" t="s">
        <v>288</v>
      </c>
      <c r="C5" s="170" t="s">
        <v>300</v>
      </c>
      <c r="D5" s="157">
        <v>1</v>
      </c>
      <c r="E5" s="158">
        <f t="shared" ref="E5:E16" si="0">SUM(F5:M5)</f>
        <v>55000</v>
      </c>
      <c r="F5" s="159"/>
      <c r="G5" s="159">
        <v>45000</v>
      </c>
      <c r="H5" s="159">
        <v>10000</v>
      </c>
      <c r="I5" s="159"/>
      <c r="J5" s="159"/>
      <c r="K5" s="159"/>
      <c r="L5" s="159"/>
      <c r="M5" s="159"/>
      <c r="N5" s="159"/>
    </row>
    <row r="6" spans="1:14" ht="22.8" customHeight="1">
      <c r="A6" s="177" t="s">
        <v>289</v>
      </c>
      <c r="B6" s="161" t="s">
        <v>290</v>
      </c>
      <c r="C6" s="170" t="s">
        <v>300</v>
      </c>
      <c r="D6" s="160">
        <v>1</v>
      </c>
      <c r="E6" s="158">
        <f t="shared" si="0"/>
        <v>55000</v>
      </c>
      <c r="F6" s="159"/>
      <c r="G6" s="159">
        <v>45000</v>
      </c>
      <c r="H6" s="159">
        <v>10000</v>
      </c>
      <c r="I6" s="161"/>
      <c r="J6" s="161"/>
      <c r="K6" s="161"/>
      <c r="L6" s="161"/>
      <c r="M6" s="161"/>
      <c r="N6" s="161"/>
    </row>
    <row r="7" spans="1:14" ht="22.8" customHeight="1">
      <c r="A7" s="176" t="s">
        <v>291</v>
      </c>
      <c r="B7" s="159" t="s">
        <v>292</v>
      </c>
      <c r="C7" s="170" t="s">
        <v>301</v>
      </c>
      <c r="D7" s="157">
        <v>1</v>
      </c>
      <c r="E7" s="158">
        <f t="shared" si="0"/>
        <v>44000</v>
      </c>
      <c r="F7" s="159"/>
      <c r="G7" s="159">
        <v>34000</v>
      </c>
      <c r="H7" s="159">
        <v>10000</v>
      </c>
      <c r="I7" s="159"/>
      <c r="J7" s="159"/>
      <c r="K7" s="159"/>
      <c r="L7" s="159"/>
      <c r="M7" s="159"/>
      <c r="N7" s="159"/>
    </row>
    <row r="8" spans="1:14" ht="22.8" customHeight="1">
      <c r="A8" s="176" t="s">
        <v>293</v>
      </c>
      <c r="B8" s="162" t="s">
        <v>294</v>
      </c>
      <c r="C8" s="170" t="s">
        <v>301</v>
      </c>
      <c r="D8" s="157">
        <v>1</v>
      </c>
      <c r="E8" s="158">
        <f t="shared" si="0"/>
        <v>44000</v>
      </c>
      <c r="F8" s="159"/>
      <c r="G8" s="159">
        <v>34000</v>
      </c>
      <c r="H8" s="159">
        <v>10000</v>
      </c>
      <c r="I8" s="159"/>
      <c r="J8" s="159"/>
      <c r="K8" s="159"/>
      <c r="L8" s="159"/>
      <c r="M8" s="159"/>
      <c r="N8" s="162"/>
    </row>
    <row r="9" spans="1:14" ht="22.8" customHeight="1">
      <c r="A9" s="176" t="s">
        <v>295</v>
      </c>
      <c r="B9" s="159" t="s">
        <v>296</v>
      </c>
      <c r="C9" s="170" t="s">
        <v>301</v>
      </c>
      <c r="D9" s="157">
        <v>1</v>
      </c>
      <c r="E9" s="158">
        <f t="shared" si="0"/>
        <v>44000</v>
      </c>
      <c r="F9" s="159"/>
      <c r="G9" s="159">
        <v>34000</v>
      </c>
      <c r="H9" s="159">
        <v>10000</v>
      </c>
      <c r="I9" s="159"/>
      <c r="J9" s="159"/>
      <c r="K9" s="159"/>
      <c r="L9" s="159"/>
      <c r="M9" s="159"/>
      <c r="N9" s="159"/>
    </row>
    <row r="10" spans="1:14" ht="22.8" customHeight="1">
      <c r="A10" s="176" t="s">
        <v>297</v>
      </c>
      <c r="B10" s="157" t="s">
        <v>633</v>
      </c>
      <c r="C10" s="170" t="s">
        <v>301</v>
      </c>
      <c r="D10" s="157">
        <v>1</v>
      </c>
      <c r="E10" s="158">
        <f t="shared" si="0"/>
        <v>44000</v>
      </c>
      <c r="F10" s="159"/>
      <c r="G10" s="159">
        <v>34000</v>
      </c>
      <c r="H10" s="159">
        <v>10000</v>
      </c>
      <c r="I10" s="159"/>
      <c r="J10" s="159"/>
      <c r="K10" s="159"/>
      <c r="L10" s="159"/>
      <c r="M10" s="159"/>
      <c r="N10" s="162"/>
    </row>
    <row r="11" spans="1:14" ht="22.8" customHeight="1">
      <c r="A11" s="176" t="s">
        <v>297</v>
      </c>
      <c r="B11" s="157" t="s">
        <v>634</v>
      </c>
      <c r="C11" s="170" t="s">
        <v>301</v>
      </c>
      <c r="D11" s="157">
        <v>1</v>
      </c>
      <c r="E11" s="158">
        <f t="shared" si="0"/>
        <v>44000</v>
      </c>
      <c r="F11" s="159"/>
      <c r="G11" s="159">
        <v>34000</v>
      </c>
      <c r="H11" s="159">
        <v>10000</v>
      </c>
      <c r="I11" s="159"/>
      <c r="J11" s="159"/>
      <c r="K11" s="159"/>
      <c r="L11" s="159"/>
      <c r="M11" s="159"/>
      <c r="N11" s="162"/>
    </row>
    <row r="12" spans="1:14" ht="22.8" customHeight="1">
      <c r="A12" s="176" t="s">
        <v>297</v>
      </c>
      <c r="B12" s="157" t="s">
        <v>632</v>
      </c>
      <c r="C12" s="170" t="s">
        <v>301</v>
      </c>
      <c r="D12" s="157">
        <v>1</v>
      </c>
      <c r="E12" s="158">
        <f>SUM(F12:M12)</f>
        <v>44000</v>
      </c>
      <c r="F12" s="159"/>
      <c r="G12" s="159">
        <v>34000</v>
      </c>
      <c r="H12" s="159">
        <v>10000</v>
      </c>
      <c r="I12" s="159"/>
      <c r="J12" s="159"/>
      <c r="K12" s="159"/>
      <c r="L12" s="159"/>
      <c r="M12" s="159"/>
      <c r="N12" s="162"/>
    </row>
    <row r="13" spans="1:14" ht="22.8" customHeight="1">
      <c r="A13" s="176" t="s">
        <v>297</v>
      </c>
      <c r="B13" s="530" t="s">
        <v>826</v>
      </c>
      <c r="C13" s="170" t="s">
        <v>301</v>
      </c>
      <c r="D13" s="157">
        <v>1</v>
      </c>
      <c r="E13" s="158">
        <f t="shared" si="0"/>
        <v>44000</v>
      </c>
      <c r="F13" s="159"/>
      <c r="G13" s="159">
        <v>34000</v>
      </c>
      <c r="H13" s="159">
        <v>10000</v>
      </c>
      <c r="I13" s="159"/>
      <c r="J13" s="159"/>
      <c r="K13" s="159"/>
      <c r="L13" s="159"/>
      <c r="M13" s="159"/>
      <c r="N13" s="162"/>
    </row>
    <row r="14" spans="1:14" ht="22.8" customHeight="1">
      <c r="A14" s="176" t="s">
        <v>347</v>
      </c>
      <c r="B14" s="2" t="s">
        <v>635</v>
      </c>
      <c r="C14" s="170" t="s">
        <v>301</v>
      </c>
      <c r="D14" s="157">
        <v>1</v>
      </c>
      <c r="E14" s="158">
        <f t="shared" si="0"/>
        <v>22000</v>
      </c>
      <c r="F14" s="159"/>
      <c r="G14" s="168">
        <v>12000</v>
      </c>
      <c r="H14" s="159">
        <v>10000</v>
      </c>
      <c r="I14" s="159"/>
      <c r="J14" s="159"/>
      <c r="K14" s="159"/>
      <c r="L14" s="159"/>
      <c r="M14" s="159"/>
      <c r="N14" s="162"/>
    </row>
    <row r="15" spans="1:14" ht="22.8" customHeight="1">
      <c r="A15" s="176"/>
      <c r="B15" s="2"/>
      <c r="C15" s="135"/>
      <c r="D15" s="157"/>
      <c r="E15" s="158">
        <f t="shared" si="0"/>
        <v>0</v>
      </c>
      <c r="F15" s="159"/>
      <c r="G15" s="168"/>
      <c r="H15" s="168"/>
      <c r="I15" s="159"/>
      <c r="J15" s="159"/>
      <c r="K15" s="159"/>
      <c r="L15" s="159"/>
      <c r="M15" s="159"/>
      <c r="N15" s="162"/>
    </row>
    <row r="16" spans="1:14" ht="22.8" customHeight="1">
      <c r="A16" s="178" t="s">
        <v>298</v>
      </c>
      <c r="B16" s="178"/>
      <c r="C16" s="171"/>
      <c r="D16" s="163"/>
      <c r="E16" s="158">
        <f t="shared" si="0"/>
        <v>219200</v>
      </c>
      <c r="F16" s="164"/>
      <c r="G16" s="164"/>
      <c r="H16" s="164"/>
      <c r="I16" s="165">
        <v>30000</v>
      </c>
      <c r="J16" s="165">
        <v>20000</v>
      </c>
      <c r="K16" s="165">
        <v>100000</v>
      </c>
      <c r="L16" s="164">
        <v>7200</v>
      </c>
      <c r="M16" s="166">
        <v>62000</v>
      </c>
      <c r="N16" s="164"/>
    </row>
    <row r="17" spans="1:14" ht="22.2" customHeight="1">
      <c r="A17" s="779" t="s">
        <v>299</v>
      </c>
      <c r="B17" s="779"/>
      <c r="C17" s="779"/>
      <c r="D17" s="167">
        <f>SUM(D5:D16)</f>
        <v>10</v>
      </c>
      <c r="E17" s="158">
        <f>SUM(E5:E16)</f>
        <v>659200</v>
      </c>
      <c r="F17" s="158">
        <f>SUM(F5:F16)</f>
        <v>0</v>
      </c>
      <c r="G17" s="158">
        <f t="shared" ref="G17:M17" si="1">SUM(G5:G16)</f>
        <v>340000</v>
      </c>
      <c r="H17" s="158">
        <f t="shared" si="1"/>
        <v>100000</v>
      </c>
      <c r="I17" s="158">
        <f t="shared" si="1"/>
        <v>30000</v>
      </c>
      <c r="J17" s="158">
        <f t="shared" si="1"/>
        <v>20000</v>
      </c>
      <c r="K17" s="158">
        <f t="shared" si="1"/>
        <v>100000</v>
      </c>
      <c r="L17" s="158">
        <f t="shared" si="1"/>
        <v>7200</v>
      </c>
      <c r="M17" s="158">
        <f t="shared" si="1"/>
        <v>62000</v>
      </c>
      <c r="N17" s="18"/>
    </row>
    <row r="18" spans="1:14" ht="15.6">
      <c r="A18" s="17"/>
      <c r="B18" s="17"/>
      <c r="C18" s="16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6">
      <c r="A19" s="17"/>
      <c r="B19" s="17"/>
      <c r="C19" s="16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6">
      <c r="A20" s="17"/>
      <c r="B20" s="17"/>
      <c r="C20" s="16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6">
      <c r="A21" s="17"/>
      <c r="B21" s="17"/>
      <c r="C21" s="16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6">
      <c r="A22" s="17"/>
      <c r="B22" s="17"/>
      <c r="C22" s="16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mergeCells count="1">
    <mergeCell ref="A17:C17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U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7" sqref="W7"/>
    </sheetView>
  </sheetViews>
  <sheetFormatPr defaultRowHeight="13.8"/>
  <cols>
    <col min="1" max="1" width="11.796875" customWidth="1"/>
    <col min="2" max="3" width="5.09765625" customWidth="1"/>
    <col min="4" max="8" width="4.59765625" customWidth="1"/>
    <col min="9" max="9" width="4.5" customWidth="1"/>
    <col min="10" max="10" width="2.3984375" hidden="1" customWidth="1"/>
    <col min="11" max="11" width="6.8984375" customWidth="1"/>
    <col min="12" max="12" width="3.796875" hidden="1" customWidth="1"/>
    <col min="13" max="13" width="8.296875" customWidth="1"/>
    <col min="14" max="14" width="6.19921875" customWidth="1"/>
    <col min="15" max="15" width="7.3984375" customWidth="1"/>
    <col min="16" max="17" width="7.296875" customWidth="1"/>
    <col min="18" max="18" width="7.8984375" customWidth="1"/>
    <col min="19" max="19" width="6.8984375" customWidth="1"/>
    <col min="20" max="20" width="7.5" customWidth="1"/>
  </cols>
  <sheetData>
    <row r="1" spans="1:21" ht="36.6" customHeight="1">
      <c r="A1" s="21"/>
      <c r="B1" s="21"/>
      <c r="C1" s="28"/>
      <c r="E1" s="438"/>
      <c r="F1" s="438"/>
      <c r="G1" s="438" t="s">
        <v>2362</v>
      </c>
      <c r="H1" s="438"/>
      <c r="I1" s="438"/>
      <c r="J1" s="438"/>
      <c r="K1" s="438"/>
      <c r="L1" s="438"/>
      <c r="M1" s="438"/>
      <c r="N1" s="29"/>
      <c r="O1" s="29"/>
      <c r="P1" s="29"/>
      <c r="Q1" s="29"/>
      <c r="R1" s="438"/>
      <c r="S1" s="29"/>
      <c r="T1" s="29"/>
    </row>
    <row r="2" spans="1:21" ht="14.4" customHeight="1">
      <c r="A2" s="21" t="s">
        <v>838</v>
      </c>
      <c r="B2" s="21"/>
      <c r="C2" s="28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29"/>
      <c r="O2" s="29"/>
      <c r="P2" s="29"/>
      <c r="Q2" s="29"/>
      <c r="R2" s="136"/>
      <c r="S2" s="29" t="s">
        <v>839</v>
      </c>
      <c r="T2" s="29"/>
    </row>
    <row r="3" spans="1:21" ht="31.2" customHeight="1">
      <c r="A3" s="22" t="s">
        <v>840</v>
      </c>
      <c r="B3" s="784" t="s">
        <v>841</v>
      </c>
      <c r="C3" s="786" t="s">
        <v>842</v>
      </c>
      <c r="D3" s="792" t="s">
        <v>2366</v>
      </c>
      <c r="E3" s="793"/>
      <c r="F3" s="793"/>
      <c r="G3" s="793"/>
      <c r="H3" s="793"/>
      <c r="I3" s="793"/>
      <c r="J3" s="794"/>
      <c r="K3" s="788" t="s">
        <v>843</v>
      </c>
      <c r="L3" s="788"/>
      <c r="M3" s="788"/>
      <c r="N3" s="789" t="s">
        <v>2367</v>
      </c>
      <c r="O3" s="790"/>
      <c r="P3" s="790"/>
      <c r="Q3" s="790"/>
      <c r="R3" s="790"/>
      <c r="S3" s="791"/>
      <c r="T3" s="782" t="s">
        <v>844</v>
      </c>
      <c r="U3" s="780" t="s">
        <v>2368</v>
      </c>
    </row>
    <row r="4" spans="1:21" ht="52.2" customHeight="1">
      <c r="A4" s="23"/>
      <c r="B4" s="785"/>
      <c r="C4" s="787"/>
      <c r="D4" s="25" t="s">
        <v>845</v>
      </c>
      <c r="E4" s="25" t="s">
        <v>846</v>
      </c>
      <c r="F4" s="537" t="s">
        <v>847</v>
      </c>
      <c r="G4" s="25" t="s">
        <v>2373</v>
      </c>
      <c r="H4" s="538"/>
      <c r="I4" s="681" t="s">
        <v>848</v>
      </c>
      <c r="J4" s="794"/>
      <c r="K4" s="539" t="s">
        <v>849</v>
      </c>
      <c r="L4" s="696"/>
      <c r="M4" s="696" t="s">
        <v>850</v>
      </c>
      <c r="N4" s="696" t="s">
        <v>2375</v>
      </c>
      <c r="O4" s="696" t="s">
        <v>2378</v>
      </c>
      <c r="P4" s="695" t="s">
        <v>851</v>
      </c>
      <c r="Q4" s="540" t="s">
        <v>852</v>
      </c>
      <c r="R4" s="540" t="s">
        <v>853</v>
      </c>
      <c r="S4" s="695" t="s">
        <v>854</v>
      </c>
      <c r="T4" s="783"/>
      <c r="U4" s="781"/>
    </row>
    <row r="5" spans="1:21" ht="22.8" customHeight="1">
      <c r="A5" s="541" t="s">
        <v>855</v>
      </c>
      <c r="B5" s="542"/>
      <c r="C5" s="542"/>
      <c r="D5" s="543">
        <v>1400</v>
      </c>
      <c r="E5" s="543">
        <v>1255</v>
      </c>
      <c r="F5" s="543">
        <v>1000</v>
      </c>
      <c r="G5" s="543">
        <v>1000</v>
      </c>
      <c r="H5" s="543"/>
      <c r="I5" s="543">
        <v>300</v>
      </c>
      <c r="J5" s="543"/>
      <c r="K5" s="543"/>
      <c r="L5" s="542"/>
      <c r="M5" s="543"/>
      <c r="N5" s="543" t="s">
        <v>2376</v>
      </c>
      <c r="O5" s="543" t="s">
        <v>2374</v>
      </c>
      <c r="P5" s="543" t="s">
        <v>2379</v>
      </c>
      <c r="Q5" s="543" t="s">
        <v>2380</v>
      </c>
      <c r="R5" s="543" t="s">
        <v>2381</v>
      </c>
      <c r="S5" s="543"/>
      <c r="T5" s="543"/>
      <c r="U5" s="3"/>
    </row>
    <row r="6" spans="1:21" ht="22.8" customHeight="1">
      <c r="A6" s="129" t="s">
        <v>856</v>
      </c>
      <c r="B6" s="130">
        <v>3</v>
      </c>
      <c r="C6" s="130">
        <f>SUM(D6:I6)</f>
        <v>26</v>
      </c>
      <c r="D6" s="24">
        <v>3</v>
      </c>
      <c r="E6" s="24">
        <v>3</v>
      </c>
      <c r="F6" s="24">
        <v>3</v>
      </c>
      <c r="G6" s="24">
        <v>3</v>
      </c>
      <c r="H6" s="24"/>
      <c r="I6" s="24">
        <v>14</v>
      </c>
      <c r="J6" s="24"/>
      <c r="K6" s="24">
        <f t="shared" ref="K6:K12" si="0">D6*$D$5+E6*$E$5+F6*$F$5+G6*$G$5+H6*$H$5+I6*$I$5</f>
        <v>18165</v>
      </c>
      <c r="L6" s="24"/>
      <c r="M6" s="25">
        <f>K6*12</f>
        <v>217980</v>
      </c>
      <c r="N6" s="25">
        <f>B6*30000</f>
        <v>90000</v>
      </c>
      <c r="O6" s="25">
        <f>B6*5000</f>
        <v>15000</v>
      </c>
      <c r="P6" s="25">
        <f>B6*4000</f>
        <v>12000</v>
      </c>
      <c r="Q6" s="25">
        <f>B6*10000</f>
        <v>30000</v>
      </c>
      <c r="R6" s="25">
        <f>B6*2360</f>
        <v>7080</v>
      </c>
      <c r="S6" s="25">
        <f t="shared" ref="S6:S12" si="1">SUM(N6:R6)</f>
        <v>154080</v>
      </c>
      <c r="T6" s="25">
        <f>M6+S6</f>
        <v>372060</v>
      </c>
      <c r="U6" s="3"/>
    </row>
    <row r="7" spans="1:21" ht="22.8" customHeight="1">
      <c r="A7" s="131" t="s">
        <v>857</v>
      </c>
      <c r="B7" s="130">
        <v>1</v>
      </c>
      <c r="C7" s="130">
        <f t="shared" ref="C7:C12" si="2">SUM(D7:I7)</f>
        <v>12</v>
      </c>
      <c r="D7" s="24">
        <v>1</v>
      </c>
      <c r="E7" s="24">
        <v>1</v>
      </c>
      <c r="F7" s="24">
        <v>1</v>
      </c>
      <c r="G7" s="24">
        <v>1</v>
      </c>
      <c r="H7" s="24"/>
      <c r="I7" s="24">
        <v>8</v>
      </c>
      <c r="J7" s="24"/>
      <c r="K7" s="24">
        <f t="shared" si="0"/>
        <v>7055</v>
      </c>
      <c r="L7" s="24"/>
      <c r="M7" s="25">
        <f t="shared" ref="M7:M16" si="3">K7*12</f>
        <v>84660</v>
      </c>
      <c r="N7" s="25">
        <f t="shared" ref="N7:N12" si="4">B7*30000</f>
        <v>30000</v>
      </c>
      <c r="O7" s="25">
        <f t="shared" ref="O7:O12" si="5">B7*5000</f>
        <v>5000</v>
      </c>
      <c r="P7" s="25">
        <v>4000</v>
      </c>
      <c r="Q7" s="25">
        <f t="shared" ref="Q7:Q12" si="6">B7*10000</f>
        <v>10000</v>
      </c>
      <c r="R7" s="25">
        <f t="shared" ref="R7:R12" si="7">B7*2360</f>
        <v>2360</v>
      </c>
      <c r="S7" s="25">
        <f t="shared" si="1"/>
        <v>51360</v>
      </c>
      <c r="T7" s="25">
        <f t="shared" ref="T7:T12" si="8">M7+S7</f>
        <v>136020</v>
      </c>
      <c r="U7" s="3"/>
    </row>
    <row r="8" spans="1:21" ht="22.8" customHeight="1">
      <c r="A8" s="131" t="s">
        <v>858</v>
      </c>
      <c r="B8" s="130">
        <v>1</v>
      </c>
      <c r="C8" s="130">
        <f t="shared" si="2"/>
        <v>16</v>
      </c>
      <c r="D8" s="24">
        <v>1</v>
      </c>
      <c r="E8" s="24">
        <v>1</v>
      </c>
      <c r="F8" s="24">
        <v>1</v>
      </c>
      <c r="G8" s="24">
        <v>1</v>
      </c>
      <c r="H8" s="24"/>
      <c r="I8" s="24">
        <v>12</v>
      </c>
      <c r="J8" s="24"/>
      <c r="K8" s="24">
        <f t="shared" si="0"/>
        <v>8255</v>
      </c>
      <c r="L8" s="24"/>
      <c r="M8" s="25">
        <f t="shared" si="3"/>
        <v>99060</v>
      </c>
      <c r="N8" s="25">
        <f t="shared" si="4"/>
        <v>30000</v>
      </c>
      <c r="O8" s="25">
        <f t="shared" si="5"/>
        <v>5000</v>
      </c>
      <c r="P8" s="25">
        <v>4000</v>
      </c>
      <c r="Q8" s="25">
        <f t="shared" si="6"/>
        <v>10000</v>
      </c>
      <c r="R8" s="25">
        <f t="shared" si="7"/>
        <v>2360</v>
      </c>
      <c r="S8" s="25">
        <f t="shared" si="1"/>
        <v>51360</v>
      </c>
      <c r="T8" s="25">
        <f t="shared" si="8"/>
        <v>150420</v>
      </c>
      <c r="U8" s="3"/>
    </row>
    <row r="9" spans="1:21" ht="22.8" customHeight="1">
      <c r="A9" s="131" t="s">
        <v>859</v>
      </c>
      <c r="B9" s="130">
        <v>1</v>
      </c>
      <c r="C9" s="130">
        <f t="shared" si="2"/>
        <v>15</v>
      </c>
      <c r="D9" s="24">
        <v>1</v>
      </c>
      <c r="E9" s="24">
        <v>1</v>
      </c>
      <c r="F9" s="24">
        <v>1</v>
      </c>
      <c r="G9" s="24">
        <v>1</v>
      </c>
      <c r="H9" s="24"/>
      <c r="I9" s="24">
        <v>11</v>
      </c>
      <c r="J9" s="24"/>
      <c r="K9" s="24">
        <f t="shared" si="0"/>
        <v>7955</v>
      </c>
      <c r="L9" s="24"/>
      <c r="M9" s="25">
        <f t="shared" si="3"/>
        <v>95460</v>
      </c>
      <c r="N9" s="25">
        <f t="shared" si="4"/>
        <v>30000</v>
      </c>
      <c r="O9" s="25">
        <f t="shared" si="5"/>
        <v>5000</v>
      </c>
      <c r="P9" s="25">
        <v>4000</v>
      </c>
      <c r="Q9" s="25">
        <f t="shared" si="6"/>
        <v>10000</v>
      </c>
      <c r="R9" s="25">
        <f t="shared" si="7"/>
        <v>2360</v>
      </c>
      <c r="S9" s="25">
        <f t="shared" si="1"/>
        <v>51360</v>
      </c>
      <c r="T9" s="25">
        <f t="shared" si="8"/>
        <v>146820</v>
      </c>
      <c r="U9" s="3"/>
    </row>
    <row r="10" spans="1:21" ht="22.8" customHeight="1">
      <c r="A10" s="131" t="s">
        <v>860</v>
      </c>
      <c r="B10" s="130">
        <v>1</v>
      </c>
      <c r="C10" s="130">
        <f t="shared" si="2"/>
        <v>10</v>
      </c>
      <c r="D10" s="24">
        <v>1</v>
      </c>
      <c r="E10" s="24">
        <v>1</v>
      </c>
      <c r="F10" s="24">
        <v>1</v>
      </c>
      <c r="G10" s="24">
        <v>1</v>
      </c>
      <c r="H10" s="24"/>
      <c r="I10" s="24">
        <v>6</v>
      </c>
      <c r="J10" s="24"/>
      <c r="K10" s="24">
        <f t="shared" si="0"/>
        <v>6455</v>
      </c>
      <c r="L10" s="24"/>
      <c r="M10" s="25">
        <f t="shared" si="3"/>
        <v>77460</v>
      </c>
      <c r="N10" s="25">
        <f t="shared" si="4"/>
        <v>30000</v>
      </c>
      <c r="O10" s="25">
        <f t="shared" si="5"/>
        <v>5000</v>
      </c>
      <c r="P10" s="25">
        <v>4000</v>
      </c>
      <c r="Q10" s="25">
        <f t="shared" si="6"/>
        <v>10000</v>
      </c>
      <c r="R10" s="25">
        <f t="shared" si="7"/>
        <v>2360</v>
      </c>
      <c r="S10" s="25">
        <f t="shared" si="1"/>
        <v>51360</v>
      </c>
      <c r="T10" s="25">
        <f t="shared" si="8"/>
        <v>128820</v>
      </c>
      <c r="U10" s="3"/>
    </row>
    <row r="11" spans="1:21" ht="22.8" customHeight="1">
      <c r="A11" s="131" t="s">
        <v>861</v>
      </c>
      <c r="B11" s="130">
        <v>1</v>
      </c>
      <c r="C11" s="130">
        <f t="shared" si="2"/>
        <v>10</v>
      </c>
      <c r="D11" s="24">
        <v>1</v>
      </c>
      <c r="E11" s="24">
        <v>1</v>
      </c>
      <c r="F11" s="24">
        <v>1</v>
      </c>
      <c r="G11" s="24">
        <v>1</v>
      </c>
      <c r="H11" s="24"/>
      <c r="I11" s="24">
        <v>6</v>
      </c>
      <c r="J11" s="24"/>
      <c r="K11" s="24">
        <f t="shared" si="0"/>
        <v>6455</v>
      </c>
      <c r="L11" s="24"/>
      <c r="M11" s="25">
        <f t="shared" si="3"/>
        <v>77460</v>
      </c>
      <c r="N11" s="25">
        <f t="shared" si="4"/>
        <v>30000</v>
      </c>
      <c r="O11" s="25">
        <f t="shared" si="5"/>
        <v>5000</v>
      </c>
      <c r="P11" s="25">
        <v>4000</v>
      </c>
      <c r="Q11" s="25">
        <f t="shared" si="6"/>
        <v>10000</v>
      </c>
      <c r="R11" s="25">
        <f t="shared" si="7"/>
        <v>2360</v>
      </c>
      <c r="S11" s="25">
        <f t="shared" si="1"/>
        <v>51360</v>
      </c>
      <c r="T11" s="25">
        <f t="shared" si="8"/>
        <v>128820</v>
      </c>
      <c r="U11" s="3"/>
    </row>
    <row r="12" spans="1:21" ht="22.8" customHeight="1">
      <c r="A12" s="131" t="s">
        <v>862</v>
      </c>
      <c r="B12" s="130">
        <v>1</v>
      </c>
      <c r="C12" s="130">
        <f t="shared" si="2"/>
        <v>11</v>
      </c>
      <c r="D12" s="24">
        <v>1</v>
      </c>
      <c r="E12" s="24">
        <v>1</v>
      </c>
      <c r="F12" s="24">
        <v>1</v>
      </c>
      <c r="G12" s="24">
        <v>1</v>
      </c>
      <c r="H12" s="24"/>
      <c r="I12" s="24">
        <v>7</v>
      </c>
      <c r="J12" s="24"/>
      <c r="K12" s="24">
        <f t="shared" si="0"/>
        <v>6755</v>
      </c>
      <c r="L12" s="24"/>
      <c r="M12" s="25">
        <f t="shared" si="3"/>
        <v>81060</v>
      </c>
      <c r="N12" s="25">
        <f t="shared" si="4"/>
        <v>30000</v>
      </c>
      <c r="O12" s="25">
        <f t="shared" si="5"/>
        <v>5000</v>
      </c>
      <c r="P12" s="25">
        <v>4000</v>
      </c>
      <c r="Q12" s="25">
        <f t="shared" si="6"/>
        <v>10000</v>
      </c>
      <c r="R12" s="25">
        <f t="shared" si="7"/>
        <v>2360</v>
      </c>
      <c r="S12" s="25">
        <f t="shared" si="1"/>
        <v>51360</v>
      </c>
      <c r="T12" s="25">
        <f t="shared" si="8"/>
        <v>132420</v>
      </c>
      <c r="U12" s="3"/>
    </row>
    <row r="13" spans="1:21" s="19" customFormat="1" ht="22.8" customHeight="1">
      <c r="A13" s="26" t="s">
        <v>863</v>
      </c>
      <c r="B13" s="26">
        <f>SUM(B6:B12)</f>
        <v>9</v>
      </c>
      <c r="C13" s="26">
        <f>SUM(C6:C12)</f>
        <v>100</v>
      </c>
      <c r="D13" s="26">
        <f t="shared" ref="D13:K13" si="9">SUM(D6:D12)</f>
        <v>9</v>
      </c>
      <c r="E13" s="26">
        <f t="shared" si="9"/>
        <v>9</v>
      </c>
      <c r="F13" s="26">
        <f t="shared" si="9"/>
        <v>9</v>
      </c>
      <c r="G13" s="26">
        <f t="shared" si="9"/>
        <v>9</v>
      </c>
      <c r="H13" s="26"/>
      <c r="I13" s="26">
        <f t="shared" si="9"/>
        <v>64</v>
      </c>
      <c r="J13" s="26">
        <f t="shared" si="9"/>
        <v>0</v>
      </c>
      <c r="K13" s="26">
        <f t="shared" si="9"/>
        <v>61095</v>
      </c>
      <c r="L13" s="26">
        <f>SUM(L6:L12)</f>
        <v>0</v>
      </c>
      <c r="M13" s="26">
        <f>SUM(M6:M12)</f>
        <v>733140</v>
      </c>
      <c r="N13" s="26">
        <f t="shared" ref="N13:Q13" si="10">SUM(N6:N12)</f>
        <v>270000</v>
      </c>
      <c r="O13" s="26">
        <f t="shared" si="10"/>
        <v>45000</v>
      </c>
      <c r="P13" s="26">
        <f t="shared" si="10"/>
        <v>36000</v>
      </c>
      <c r="Q13" s="26">
        <f t="shared" si="10"/>
        <v>90000</v>
      </c>
      <c r="R13" s="26">
        <f>SUM(R6:R12)</f>
        <v>21240</v>
      </c>
      <c r="S13" s="26">
        <f t="shared" ref="S13:T13" si="11">SUM(S6:S12)</f>
        <v>462240</v>
      </c>
      <c r="T13" s="26">
        <f t="shared" si="11"/>
        <v>1195380</v>
      </c>
      <c r="U13" s="20"/>
    </row>
    <row r="14" spans="1:21" ht="22.8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25">
        <f t="shared" si="3"/>
        <v>0</v>
      </c>
      <c r="N14" s="26"/>
      <c r="O14" s="26"/>
      <c r="P14" s="26"/>
      <c r="Q14" s="26"/>
      <c r="R14" s="26"/>
      <c r="S14" s="26"/>
      <c r="T14" s="26"/>
      <c r="U14" s="3"/>
    </row>
    <row r="15" spans="1:21" ht="22.8" customHeight="1">
      <c r="A15" s="544" t="s">
        <v>864</v>
      </c>
      <c r="B15" s="132"/>
      <c r="C15" s="26"/>
      <c r="D15" s="25">
        <v>1710</v>
      </c>
      <c r="E15" s="25">
        <v>1535</v>
      </c>
      <c r="F15" s="25">
        <v>1200</v>
      </c>
      <c r="G15" s="25">
        <v>1200</v>
      </c>
      <c r="H15" s="25"/>
      <c r="I15" s="25">
        <v>300</v>
      </c>
      <c r="J15" s="25"/>
      <c r="K15" s="26"/>
      <c r="L15" s="26"/>
      <c r="M15" s="25"/>
      <c r="N15" s="25" t="s">
        <v>2377</v>
      </c>
      <c r="O15" s="25" t="s">
        <v>2364</v>
      </c>
      <c r="P15" s="25">
        <v>0</v>
      </c>
      <c r="Q15" s="25" t="s">
        <v>2363</v>
      </c>
      <c r="R15" s="25" t="s">
        <v>2365</v>
      </c>
      <c r="S15" s="25"/>
      <c r="T15" s="26"/>
      <c r="U15" s="3"/>
    </row>
    <row r="16" spans="1:21" ht="22.8" customHeight="1">
      <c r="A16" s="27" t="s">
        <v>865</v>
      </c>
      <c r="B16" s="130">
        <v>2</v>
      </c>
      <c r="C16" s="545">
        <f>SUM(D16:I16)</f>
        <v>21</v>
      </c>
      <c r="D16" s="26">
        <v>2</v>
      </c>
      <c r="E16" s="26">
        <v>2</v>
      </c>
      <c r="F16" s="26">
        <v>2</v>
      </c>
      <c r="G16" s="26">
        <v>2</v>
      </c>
      <c r="H16" s="26"/>
      <c r="I16" s="26">
        <v>13</v>
      </c>
      <c r="J16" s="26"/>
      <c r="K16" s="26">
        <f>D16*D15+E16*E15+F16*F15+G16*G15+H16*H15+I16*I15</f>
        <v>15190</v>
      </c>
      <c r="L16" s="26"/>
      <c r="M16" s="26">
        <f t="shared" si="3"/>
        <v>182280</v>
      </c>
      <c r="N16" s="26">
        <f>B16*30000</f>
        <v>60000</v>
      </c>
      <c r="O16" s="26">
        <f>B16*5000</f>
        <v>10000</v>
      </c>
      <c r="P16" s="26">
        <v>0</v>
      </c>
      <c r="Q16" s="26">
        <v>20000</v>
      </c>
      <c r="R16" s="26">
        <f>B16*2360</f>
        <v>4720</v>
      </c>
      <c r="S16" s="26">
        <f>SUM(N16:R16)</f>
        <v>94720</v>
      </c>
      <c r="T16" s="26">
        <f>M16+S16</f>
        <v>277000</v>
      </c>
      <c r="U16" s="3"/>
    </row>
    <row r="17" spans="1:21" ht="22.8" customHeight="1">
      <c r="A17" s="27"/>
      <c r="B17" s="130"/>
      <c r="C17" s="54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"/>
    </row>
    <row r="18" spans="1:21" ht="22.8" customHeight="1">
      <c r="A18" s="132" t="s">
        <v>866</v>
      </c>
      <c r="B18" s="132">
        <f>B13+B16</f>
        <v>11</v>
      </c>
      <c r="C18" s="132">
        <f>C13+C16</f>
        <v>121</v>
      </c>
      <c r="D18" s="26">
        <f t="shared" ref="D18:T18" si="12">D13+D16</f>
        <v>11</v>
      </c>
      <c r="E18" s="26">
        <f t="shared" si="12"/>
        <v>11</v>
      </c>
      <c r="F18" s="26">
        <f t="shared" si="12"/>
        <v>11</v>
      </c>
      <c r="G18" s="26">
        <f t="shared" si="12"/>
        <v>11</v>
      </c>
      <c r="H18" s="26">
        <f t="shared" si="12"/>
        <v>0</v>
      </c>
      <c r="I18" s="26">
        <f t="shared" si="12"/>
        <v>77</v>
      </c>
      <c r="J18" s="26">
        <f t="shared" si="12"/>
        <v>0</v>
      </c>
      <c r="K18" s="26">
        <f t="shared" si="12"/>
        <v>76285</v>
      </c>
      <c r="L18" s="26">
        <f t="shared" si="12"/>
        <v>0</v>
      </c>
      <c r="M18" s="26">
        <f t="shared" si="12"/>
        <v>915420</v>
      </c>
      <c r="N18" s="26">
        <f t="shared" si="12"/>
        <v>330000</v>
      </c>
      <c r="O18" s="26">
        <f t="shared" si="12"/>
        <v>55000</v>
      </c>
      <c r="P18" s="26">
        <f t="shared" si="12"/>
        <v>36000</v>
      </c>
      <c r="Q18" s="26">
        <f t="shared" si="12"/>
        <v>110000</v>
      </c>
      <c r="R18" s="26">
        <f t="shared" si="12"/>
        <v>25960</v>
      </c>
      <c r="S18" s="26">
        <f t="shared" si="12"/>
        <v>556960</v>
      </c>
      <c r="T18" s="26">
        <f t="shared" si="12"/>
        <v>1472380</v>
      </c>
      <c r="U18" s="3"/>
    </row>
    <row r="19" spans="1:21" ht="27.6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546"/>
      <c r="N19" s="133"/>
      <c r="O19" s="546"/>
      <c r="P19" s="133"/>
      <c r="Q19" s="133"/>
      <c r="S19" s="133"/>
      <c r="T19" s="133"/>
    </row>
  </sheetData>
  <mergeCells count="8">
    <mergeCell ref="U3:U4"/>
    <mergeCell ref="T3:T4"/>
    <mergeCell ref="B3:B4"/>
    <mergeCell ref="C3:C4"/>
    <mergeCell ref="K3:M3"/>
    <mergeCell ref="N3:S3"/>
    <mergeCell ref="D3:I3"/>
    <mergeCell ref="J3:J4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landscape" horizontalDpi="0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4"/>
  <sheetViews>
    <sheetView workbookViewId="0">
      <selection activeCell="V13" sqref="V13"/>
    </sheetView>
  </sheetViews>
  <sheetFormatPr defaultRowHeight="13.8"/>
  <cols>
    <col min="1" max="1" width="8" customWidth="1"/>
    <col min="3" max="3" width="4.69921875" customWidth="1"/>
    <col min="5" max="5" width="10" customWidth="1"/>
    <col min="10" max="10" width="6.8984375" customWidth="1"/>
    <col min="11" max="11" width="7" customWidth="1"/>
    <col min="13" max="13" width="7" customWidth="1"/>
    <col min="14" max="14" width="9.69921875" customWidth="1"/>
    <col min="15" max="15" width="9.765625E-2" customWidth="1"/>
    <col min="17" max="17" width="8.3984375" bestFit="1" customWidth="1"/>
    <col min="18" max="18" width="10.5" style="729" customWidth="1"/>
    <col min="19" max="19" width="9.796875" bestFit="1" customWidth="1"/>
  </cols>
  <sheetData>
    <row r="1" spans="1:19" ht="25.2" customHeight="1">
      <c r="G1" s="731" t="s">
        <v>2476</v>
      </c>
      <c r="Q1" s="731" t="s">
        <v>2476</v>
      </c>
    </row>
    <row r="2" spans="1:19" ht="22.8" customHeight="1">
      <c r="A2" s="506"/>
      <c r="B2" s="500" t="s">
        <v>563</v>
      </c>
      <c r="C2" s="509" t="s">
        <v>772</v>
      </c>
      <c r="D2" s="509" t="s">
        <v>773</v>
      </c>
      <c r="E2" s="509" t="s">
        <v>774</v>
      </c>
      <c r="F2" s="509" t="s">
        <v>2471</v>
      </c>
      <c r="G2" s="509" t="s">
        <v>775</v>
      </c>
      <c r="H2" s="509" t="s">
        <v>776</v>
      </c>
      <c r="I2" s="509" t="s">
        <v>777</v>
      </c>
      <c r="J2" s="509" t="s">
        <v>730</v>
      </c>
      <c r="K2" s="509" t="s">
        <v>729</v>
      </c>
      <c r="L2" s="509" t="s">
        <v>779</v>
      </c>
      <c r="M2" s="509" t="s">
        <v>108</v>
      </c>
      <c r="N2" s="732" t="s">
        <v>2472</v>
      </c>
      <c r="O2" s="509"/>
      <c r="P2" s="509" t="s">
        <v>727</v>
      </c>
      <c r="Q2" s="509" t="s">
        <v>778</v>
      </c>
      <c r="R2" s="509" t="s">
        <v>866</v>
      </c>
      <c r="S2" s="509" t="s">
        <v>726</v>
      </c>
    </row>
    <row r="3" spans="1:19" ht="14.4" customHeight="1">
      <c r="A3" s="506">
        <v>2010301</v>
      </c>
      <c r="B3" s="508" t="s">
        <v>582</v>
      </c>
      <c r="C3" s="507">
        <v>8</v>
      </c>
      <c r="D3" s="507">
        <v>426024</v>
      </c>
      <c r="E3" s="507">
        <v>84000</v>
      </c>
      <c r="F3" s="507">
        <v>35502</v>
      </c>
      <c r="G3" s="507">
        <v>80944</v>
      </c>
      <c r="H3" s="507">
        <v>34082</v>
      </c>
      <c r="I3" s="507">
        <v>34082</v>
      </c>
      <c r="J3" s="507">
        <v>3081</v>
      </c>
      <c r="K3" s="507">
        <v>4260</v>
      </c>
      <c r="L3" s="507">
        <v>28800</v>
      </c>
      <c r="M3" s="507"/>
      <c r="N3" s="507">
        <f>SUM(D3:L3)</f>
        <v>730775</v>
      </c>
      <c r="O3" s="507"/>
      <c r="P3" s="507">
        <v>65463</v>
      </c>
      <c r="Q3" s="507">
        <v>66000</v>
      </c>
      <c r="R3" s="730">
        <f>SUM(N3:Q3)</f>
        <v>862238</v>
      </c>
      <c r="S3" s="507">
        <v>8000</v>
      </c>
    </row>
    <row r="4" spans="1:19" ht="14.4" customHeight="1">
      <c r="A4" s="506">
        <v>2010301</v>
      </c>
      <c r="B4" s="508" t="s">
        <v>580</v>
      </c>
      <c r="C4" s="507">
        <v>10</v>
      </c>
      <c r="D4" s="507">
        <v>779772</v>
      </c>
      <c r="E4" s="507">
        <v>156000</v>
      </c>
      <c r="F4" s="507">
        <v>64981</v>
      </c>
      <c r="G4" s="507">
        <v>148158</v>
      </c>
      <c r="H4" s="507">
        <v>62383</v>
      </c>
      <c r="I4" s="507">
        <v>62383</v>
      </c>
      <c r="J4" s="507">
        <v>0</v>
      </c>
      <c r="K4" s="507">
        <v>7798</v>
      </c>
      <c r="L4" s="507">
        <v>36000</v>
      </c>
      <c r="M4" s="507"/>
      <c r="N4" s="507">
        <f t="shared" ref="N4:N60" si="0">SUM(D4:L4)</f>
        <v>1317475</v>
      </c>
      <c r="O4" s="507"/>
      <c r="P4" s="507">
        <v>120089</v>
      </c>
      <c r="Q4" s="507">
        <v>144000</v>
      </c>
      <c r="R4" s="730">
        <f t="shared" ref="R4:R63" si="1">SUM(N4:Q4)</f>
        <v>1581564</v>
      </c>
      <c r="S4" s="507">
        <v>440000</v>
      </c>
    </row>
    <row r="5" spans="1:19" ht="14.4" customHeight="1">
      <c r="A5" s="506">
        <v>2010301</v>
      </c>
      <c r="B5" s="508" t="s">
        <v>581</v>
      </c>
      <c r="C5" s="507">
        <v>8</v>
      </c>
      <c r="D5" s="507">
        <v>427056</v>
      </c>
      <c r="E5" s="507">
        <v>76000</v>
      </c>
      <c r="F5" s="507">
        <v>35588</v>
      </c>
      <c r="G5" s="507">
        <v>81141</v>
      </c>
      <c r="H5" s="507">
        <v>34164</v>
      </c>
      <c r="I5" s="507">
        <v>34164</v>
      </c>
      <c r="J5" s="507">
        <v>5552</v>
      </c>
      <c r="K5" s="507">
        <v>4271</v>
      </c>
      <c r="L5" s="507">
        <v>28800</v>
      </c>
      <c r="M5" s="507"/>
      <c r="N5" s="507">
        <f t="shared" si="0"/>
        <v>726736</v>
      </c>
      <c r="O5" s="507"/>
      <c r="P5" s="507">
        <v>64638</v>
      </c>
      <c r="Q5" s="507">
        <v>63600</v>
      </c>
      <c r="R5" s="730">
        <f t="shared" si="1"/>
        <v>854974</v>
      </c>
      <c r="S5" s="507">
        <v>8000</v>
      </c>
    </row>
    <row r="6" spans="1:19" ht="14.4" customHeight="1">
      <c r="A6" s="506">
        <v>2010501</v>
      </c>
      <c r="B6" s="508" t="s">
        <v>601</v>
      </c>
      <c r="C6" s="507">
        <v>2</v>
      </c>
      <c r="D6" s="507">
        <v>131364</v>
      </c>
      <c r="E6" s="507">
        <v>24000</v>
      </c>
      <c r="F6" s="507">
        <v>10947</v>
      </c>
      <c r="G6" s="507">
        <v>24959</v>
      </c>
      <c r="H6" s="507">
        <v>10509</v>
      </c>
      <c r="I6" s="507">
        <v>10509</v>
      </c>
      <c r="J6" s="507">
        <v>0</v>
      </c>
      <c r="K6" s="507">
        <v>1314</v>
      </c>
      <c r="L6" s="507">
        <v>7200</v>
      </c>
      <c r="M6" s="507"/>
      <c r="N6" s="507">
        <f t="shared" si="0"/>
        <v>220802</v>
      </c>
      <c r="O6" s="507"/>
      <c r="P6" s="507">
        <v>19957</v>
      </c>
      <c r="Q6" s="507">
        <v>17400</v>
      </c>
      <c r="R6" s="730">
        <f t="shared" si="1"/>
        <v>258159</v>
      </c>
      <c r="S6" s="507">
        <v>2000</v>
      </c>
    </row>
    <row r="7" spans="1:19" ht="14.4" customHeight="1">
      <c r="A7" s="506">
        <v>2010601</v>
      </c>
      <c r="B7" s="508" t="s">
        <v>579</v>
      </c>
      <c r="C7" s="507">
        <v>15</v>
      </c>
      <c r="D7" s="507">
        <v>800676</v>
      </c>
      <c r="E7" s="507">
        <v>149000</v>
      </c>
      <c r="F7" s="507">
        <v>66723</v>
      </c>
      <c r="G7" s="507">
        <v>152129</v>
      </c>
      <c r="H7" s="507">
        <v>64055</v>
      </c>
      <c r="I7" s="507">
        <v>64055</v>
      </c>
      <c r="J7" s="507">
        <v>8672</v>
      </c>
      <c r="K7" s="507">
        <v>8007</v>
      </c>
      <c r="L7" s="507">
        <v>54000</v>
      </c>
      <c r="M7" s="507"/>
      <c r="N7" s="507">
        <f t="shared" si="0"/>
        <v>1367317</v>
      </c>
      <c r="O7" s="507"/>
      <c r="P7" s="507">
        <v>121968</v>
      </c>
      <c r="Q7" s="507">
        <v>121200</v>
      </c>
      <c r="R7" s="730">
        <f t="shared" si="1"/>
        <v>1610485</v>
      </c>
      <c r="S7" s="507">
        <v>15000</v>
      </c>
    </row>
    <row r="8" spans="1:19" ht="14.4" customHeight="1">
      <c r="A8" s="506">
        <v>2130101</v>
      </c>
      <c r="B8" s="508" t="s">
        <v>619</v>
      </c>
      <c r="C8" s="507">
        <v>2</v>
      </c>
      <c r="D8" s="507">
        <v>141564</v>
      </c>
      <c r="E8" s="507">
        <v>26000</v>
      </c>
      <c r="F8" s="507">
        <v>11797</v>
      </c>
      <c r="G8" s="507">
        <v>26897</v>
      </c>
      <c r="H8" s="507">
        <v>11325</v>
      </c>
      <c r="I8" s="507">
        <v>11325</v>
      </c>
      <c r="J8" s="507">
        <v>0</v>
      </c>
      <c r="K8" s="507">
        <v>1416</v>
      </c>
      <c r="L8" s="507">
        <v>7200</v>
      </c>
      <c r="M8" s="507"/>
      <c r="N8" s="507">
        <f t="shared" si="0"/>
        <v>237524</v>
      </c>
      <c r="O8" s="507"/>
      <c r="P8" s="507">
        <v>21523</v>
      </c>
      <c r="Q8" s="507">
        <v>18000</v>
      </c>
      <c r="R8" s="730">
        <f t="shared" si="1"/>
        <v>277047</v>
      </c>
      <c r="S8" s="507">
        <v>2000</v>
      </c>
    </row>
    <row r="9" spans="1:19" ht="14.4" customHeight="1">
      <c r="A9" s="506">
        <v>2010699</v>
      </c>
      <c r="B9" s="508" t="s">
        <v>617</v>
      </c>
      <c r="C9" s="507">
        <v>15</v>
      </c>
      <c r="D9" s="507">
        <v>732120</v>
      </c>
      <c r="E9" s="507">
        <v>128000</v>
      </c>
      <c r="F9" s="507">
        <v>61010</v>
      </c>
      <c r="G9" s="507">
        <v>149627</v>
      </c>
      <c r="H9" s="507">
        <v>63001</v>
      </c>
      <c r="I9" s="507">
        <v>63001</v>
      </c>
      <c r="J9" s="507">
        <v>10238</v>
      </c>
      <c r="K9" s="507">
        <v>7874</v>
      </c>
      <c r="L9" s="507">
        <v>50400</v>
      </c>
      <c r="M9" s="507"/>
      <c r="N9" s="507">
        <f t="shared" si="0"/>
        <v>1265271</v>
      </c>
      <c r="O9" s="507"/>
      <c r="P9" s="507">
        <v>110536</v>
      </c>
      <c r="Q9" s="507">
        <v>109800</v>
      </c>
      <c r="R9" s="730">
        <f t="shared" si="1"/>
        <v>1485607</v>
      </c>
      <c r="S9" s="507">
        <v>220000</v>
      </c>
    </row>
    <row r="10" spans="1:19" ht="14.4" customHeight="1">
      <c r="A10" s="506">
        <v>2010801</v>
      </c>
      <c r="B10" s="508" t="s">
        <v>577</v>
      </c>
      <c r="C10" s="507">
        <v>4</v>
      </c>
      <c r="D10" s="507">
        <v>252840</v>
      </c>
      <c r="E10" s="507">
        <v>44000</v>
      </c>
      <c r="F10" s="507">
        <v>21070</v>
      </c>
      <c r="G10" s="507">
        <v>48039</v>
      </c>
      <c r="H10" s="507">
        <v>20227</v>
      </c>
      <c r="I10" s="507">
        <v>20227</v>
      </c>
      <c r="J10" s="507">
        <v>2669</v>
      </c>
      <c r="K10" s="507">
        <v>2529</v>
      </c>
      <c r="L10" s="507">
        <v>14400</v>
      </c>
      <c r="M10" s="507"/>
      <c r="N10" s="507">
        <f t="shared" si="0"/>
        <v>426001</v>
      </c>
      <c r="O10" s="507"/>
      <c r="P10" s="507">
        <v>38149</v>
      </c>
      <c r="Q10" s="507">
        <v>33600</v>
      </c>
      <c r="R10" s="730">
        <f t="shared" si="1"/>
        <v>497750</v>
      </c>
      <c r="S10" s="507">
        <v>100000</v>
      </c>
    </row>
    <row r="11" spans="1:19" ht="14.4" customHeight="1">
      <c r="A11" s="506">
        <v>2011001</v>
      </c>
      <c r="B11" s="508" t="s">
        <v>583</v>
      </c>
      <c r="C11" s="507">
        <v>3</v>
      </c>
      <c r="D11" s="507">
        <v>184248</v>
      </c>
      <c r="E11" s="507">
        <v>37000</v>
      </c>
      <c r="F11" s="507">
        <v>15354</v>
      </c>
      <c r="G11" s="507">
        <v>35007</v>
      </c>
      <c r="H11" s="507">
        <v>14739</v>
      </c>
      <c r="I11" s="507">
        <v>14739</v>
      </c>
      <c r="J11" s="507">
        <v>0</v>
      </c>
      <c r="K11" s="507">
        <v>1843</v>
      </c>
      <c r="L11" s="507">
        <v>10800</v>
      </c>
      <c r="M11" s="507"/>
      <c r="N11" s="507">
        <f t="shared" si="0"/>
        <v>313730</v>
      </c>
      <c r="O11" s="507"/>
      <c r="P11" s="507">
        <v>28392</v>
      </c>
      <c r="Q11" s="507">
        <v>25800</v>
      </c>
      <c r="R11" s="730">
        <f t="shared" si="1"/>
        <v>367922</v>
      </c>
      <c r="S11" s="507">
        <v>3000</v>
      </c>
    </row>
    <row r="12" spans="1:19" ht="14.4" customHeight="1">
      <c r="A12" s="506">
        <v>2011101</v>
      </c>
      <c r="B12" s="508" t="s">
        <v>576</v>
      </c>
      <c r="C12" s="507">
        <v>4</v>
      </c>
      <c r="D12" s="507">
        <v>238452</v>
      </c>
      <c r="E12" s="507">
        <v>46000</v>
      </c>
      <c r="F12" s="507">
        <v>19871</v>
      </c>
      <c r="G12" s="507">
        <v>45305</v>
      </c>
      <c r="H12" s="507">
        <v>19076</v>
      </c>
      <c r="I12" s="507">
        <v>19076</v>
      </c>
      <c r="J12" s="507">
        <v>1231</v>
      </c>
      <c r="K12" s="507">
        <v>2384</v>
      </c>
      <c r="L12" s="507">
        <v>14400</v>
      </c>
      <c r="M12" s="507"/>
      <c r="N12" s="507">
        <f t="shared" si="0"/>
        <v>405795</v>
      </c>
      <c r="O12" s="507"/>
      <c r="P12" s="507">
        <v>36519</v>
      </c>
      <c r="Q12" s="507">
        <v>34200</v>
      </c>
      <c r="R12" s="730">
        <f t="shared" si="1"/>
        <v>476514</v>
      </c>
      <c r="S12" s="507">
        <v>100000</v>
      </c>
    </row>
    <row r="13" spans="1:19" ht="14.4" customHeight="1">
      <c r="A13" s="506">
        <v>2011701</v>
      </c>
      <c r="B13" s="508" t="s">
        <v>615</v>
      </c>
      <c r="C13" s="507"/>
      <c r="D13" s="507">
        <v>66396</v>
      </c>
      <c r="E13" s="507"/>
      <c r="F13" s="507"/>
      <c r="G13" s="507"/>
      <c r="H13" s="507"/>
      <c r="I13" s="507"/>
      <c r="J13" s="507">
        <v>0</v>
      </c>
      <c r="K13" s="507"/>
      <c r="L13" s="507"/>
      <c r="M13" s="507"/>
      <c r="N13" s="507">
        <f t="shared" si="0"/>
        <v>66396</v>
      </c>
      <c r="O13" s="507"/>
      <c r="P13" s="507"/>
      <c r="Q13" s="507"/>
      <c r="R13" s="730">
        <f t="shared" si="1"/>
        <v>66396</v>
      </c>
      <c r="S13" s="507"/>
    </row>
    <row r="14" spans="1:19" ht="14.4" customHeight="1">
      <c r="A14" s="506">
        <v>2040201</v>
      </c>
      <c r="B14" s="508" t="s">
        <v>780</v>
      </c>
      <c r="C14" s="507">
        <v>4</v>
      </c>
      <c r="D14" s="507">
        <v>275460</v>
      </c>
      <c r="E14" s="507">
        <v>44000</v>
      </c>
      <c r="F14" s="507">
        <v>22955</v>
      </c>
      <c r="G14" s="507">
        <v>52337</v>
      </c>
      <c r="H14" s="507">
        <v>22037</v>
      </c>
      <c r="I14" s="507">
        <v>22037</v>
      </c>
      <c r="J14" s="507">
        <v>0</v>
      </c>
      <c r="K14" s="507">
        <v>2755</v>
      </c>
      <c r="L14" s="507">
        <v>14400</v>
      </c>
      <c r="M14" s="507"/>
      <c r="N14" s="507">
        <f t="shared" si="0"/>
        <v>455981</v>
      </c>
      <c r="O14" s="507"/>
      <c r="P14" s="507">
        <v>41090</v>
      </c>
      <c r="Q14" s="507">
        <v>33600</v>
      </c>
      <c r="R14" s="730">
        <f t="shared" si="1"/>
        <v>530671</v>
      </c>
      <c r="S14" s="507">
        <v>100000</v>
      </c>
    </row>
    <row r="15" spans="1:19" ht="14.4" customHeight="1">
      <c r="A15" s="506">
        <v>2040201</v>
      </c>
      <c r="B15" s="508" t="s">
        <v>592</v>
      </c>
      <c r="C15" s="507">
        <v>3</v>
      </c>
      <c r="D15" s="507">
        <v>234336</v>
      </c>
      <c r="E15" s="507">
        <v>33000</v>
      </c>
      <c r="F15" s="507">
        <v>19528</v>
      </c>
      <c r="G15" s="507">
        <v>44524</v>
      </c>
      <c r="H15" s="507">
        <v>18747</v>
      </c>
      <c r="I15" s="507">
        <v>18747</v>
      </c>
      <c r="J15" s="507">
        <v>1141</v>
      </c>
      <c r="K15" s="507">
        <v>2343</v>
      </c>
      <c r="L15" s="507">
        <v>10800</v>
      </c>
      <c r="M15" s="507"/>
      <c r="N15" s="507">
        <f t="shared" si="0"/>
        <v>383166</v>
      </c>
      <c r="O15" s="507"/>
      <c r="P15" s="507">
        <v>34424</v>
      </c>
      <c r="Q15" s="507">
        <v>25200</v>
      </c>
      <c r="R15" s="730">
        <f t="shared" si="1"/>
        <v>442790</v>
      </c>
      <c r="S15" s="507">
        <v>75000</v>
      </c>
    </row>
    <row r="16" spans="1:19" ht="14.4" customHeight="1">
      <c r="A16" s="506">
        <v>2040501</v>
      </c>
      <c r="B16" s="508" t="s">
        <v>593</v>
      </c>
      <c r="C16" s="507">
        <v>2</v>
      </c>
      <c r="D16" s="507">
        <v>107520</v>
      </c>
      <c r="E16" s="507">
        <v>20000</v>
      </c>
      <c r="F16" s="507">
        <v>8960</v>
      </c>
      <c r="G16" s="507">
        <v>20429</v>
      </c>
      <c r="H16" s="507">
        <v>8601</v>
      </c>
      <c r="I16" s="507">
        <v>8601</v>
      </c>
      <c r="J16" s="507">
        <v>615</v>
      </c>
      <c r="K16" s="507">
        <v>1076</v>
      </c>
      <c r="L16" s="507">
        <v>7200</v>
      </c>
      <c r="M16" s="507"/>
      <c r="N16" s="507">
        <f t="shared" si="0"/>
        <v>183002</v>
      </c>
      <c r="O16" s="507"/>
      <c r="P16" s="507">
        <v>16378</v>
      </c>
      <c r="Q16" s="507">
        <v>16200</v>
      </c>
      <c r="R16" s="730">
        <f t="shared" si="1"/>
        <v>215580</v>
      </c>
      <c r="S16" s="507">
        <v>50000</v>
      </c>
    </row>
    <row r="17" spans="1:19" ht="14.4" customHeight="1">
      <c r="A17" s="506">
        <v>2040601</v>
      </c>
      <c r="B17" s="508" t="s">
        <v>610</v>
      </c>
      <c r="C17" s="507">
        <v>3</v>
      </c>
      <c r="D17" s="507">
        <v>161016</v>
      </c>
      <c r="E17" s="507">
        <v>31000</v>
      </c>
      <c r="F17" s="507">
        <v>13418</v>
      </c>
      <c r="G17" s="507">
        <v>30593</v>
      </c>
      <c r="H17" s="507">
        <v>12881</v>
      </c>
      <c r="I17" s="507">
        <v>12881</v>
      </c>
      <c r="J17" s="507">
        <v>1154</v>
      </c>
      <c r="K17" s="507">
        <v>1610</v>
      </c>
      <c r="L17" s="507">
        <v>10800</v>
      </c>
      <c r="M17" s="507"/>
      <c r="N17" s="507">
        <f t="shared" si="0"/>
        <v>275353</v>
      </c>
      <c r="O17" s="507"/>
      <c r="P17" s="507">
        <v>24652</v>
      </c>
      <c r="Q17" s="507">
        <v>24600</v>
      </c>
      <c r="R17" s="730">
        <f t="shared" si="1"/>
        <v>324605</v>
      </c>
      <c r="S17" s="507">
        <v>75000</v>
      </c>
    </row>
    <row r="18" spans="1:19" ht="14.4" customHeight="1">
      <c r="A18" s="506">
        <v>2050101</v>
      </c>
      <c r="B18" s="508" t="s">
        <v>584</v>
      </c>
      <c r="C18" s="507">
        <v>4</v>
      </c>
      <c r="D18" s="507">
        <v>248448</v>
      </c>
      <c r="E18" s="507">
        <v>48000</v>
      </c>
      <c r="F18" s="507">
        <v>20704</v>
      </c>
      <c r="G18" s="507">
        <v>47205</v>
      </c>
      <c r="H18" s="507">
        <v>19875</v>
      </c>
      <c r="I18" s="507">
        <v>19875</v>
      </c>
      <c r="J18" s="507">
        <v>2424</v>
      </c>
      <c r="K18" s="507">
        <v>2484</v>
      </c>
      <c r="L18" s="507">
        <v>14400</v>
      </c>
      <c r="M18" s="507"/>
      <c r="N18" s="507">
        <f t="shared" si="0"/>
        <v>423415</v>
      </c>
      <c r="O18" s="507"/>
      <c r="P18" s="507">
        <v>38059</v>
      </c>
      <c r="Q18" s="507">
        <v>34800</v>
      </c>
      <c r="R18" s="730">
        <f t="shared" si="1"/>
        <v>496274</v>
      </c>
      <c r="S18" s="507">
        <v>4000</v>
      </c>
    </row>
    <row r="19" spans="1:19" ht="14.4" customHeight="1">
      <c r="A19" s="506">
        <v>2050101</v>
      </c>
      <c r="B19" s="508" t="s">
        <v>455</v>
      </c>
      <c r="C19" s="507">
        <v>2</v>
      </c>
      <c r="D19" s="507">
        <v>133248</v>
      </c>
      <c r="E19" s="507">
        <v>26000</v>
      </c>
      <c r="F19" s="507">
        <v>11104</v>
      </c>
      <c r="G19" s="507">
        <v>25317</v>
      </c>
      <c r="H19" s="507">
        <v>10660</v>
      </c>
      <c r="I19" s="507">
        <v>10660</v>
      </c>
      <c r="J19" s="507">
        <v>948</v>
      </c>
      <c r="K19" s="507">
        <v>1333</v>
      </c>
      <c r="L19" s="507">
        <v>7200</v>
      </c>
      <c r="M19" s="507"/>
      <c r="N19" s="507">
        <f t="shared" si="0"/>
        <v>226470</v>
      </c>
      <c r="O19" s="507"/>
      <c r="P19" s="507">
        <v>20442</v>
      </c>
      <c r="Q19" s="507">
        <v>18000</v>
      </c>
      <c r="R19" s="730">
        <f t="shared" si="1"/>
        <v>264912</v>
      </c>
      <c r="S19" s="507">
        <v>2000</v>
      </c>
    </row>
    <row r="20" spans="1:19" ht="14.4" customHeight="1">
      <c r="A20" s="506">
        <v>2050202</v>
      </c>
      <c r="B20" s="508" t="s">
        <v>585</v>
      </c>
      <c r="C20" s="507">
        <v>48</v>
      </c>
      <c r="D20" s="507">
        <v>2876592</v>
      </c>
      <c r="E20" s="507">
        <v>432000</v>
      </c>
      <c r="F20" s="507"/>
      <c r="G20" s="507">
        <v>546548</v>
      </c>
      <c r="H20" s="507">
        <v>230130</v>
      </c>
      <c r="I20" s="507">
        <v>230130</v>
      </c>
      <c r="J20" s="507">
        <v>37396</v>
      </c>
      <c r="K20" s="507">
        <v>28764</v>
      </c>
      <c r="L20" s="507"/>
      <c r="M20" s="507"/>
      <c r="N20" s="507">
        <f t="shared" si="0"/>
        <v>4381560</v>
      </c>
      <c r="O20" s="507"/>
      <c r="P20" s="507">
        <v>397025</v>
      </c>
      <c r="Q20" s="507"/>
      <c r="R20" s="730">
        <f t="shared" si="1"/>
        <v>4778585</v>
      </c>
      <c r="S20" s="507"/>
    </row>
    <row r="21" spans="1:19" ht="14.4" customHeight="1">
      <c r="A21" s="506">
        <v>2050203</v>
      </c>
      <c r="B21" s="508" t="s">
        <v>586</v>
      </c>
      <c r="C21" s="507">
        <v>24</v>
      </c>
      <c r="D21" s="507">
        <v>1632528</v>
      </c>
      <c r="E21" s="507">
        <v>216000</v>
      </c>
      <c r="F21" s="507"/>
      <c r="G21" s="507">
        <v>310179</v>
      </c>
      <c r="H21" s="507">
        <v>130604</v>
      </c>
      <c r="I21" s="507">
        <v>130604</v>
      </c>
      <c r="J21" s="507">
        <v>21223</v>
      </c>
      <c r="K21" s="507">
        <v>16324</v>
      </c>
      <c r="L21" s="507"/>
      <c r="M21" s="507"/>
      <c r="N21" s="507">
        <f t="shared" si="0"/>
        <v>2457462</v>
      </c>
      <c r="O21" s="507"/>
      <c r="P21" s="507">
        <v>221821</v>
      </c>
      <c r="Q21" s="507"/>
      <c r="R21" s="730">
        <f t="shared" si="1"/>
        <v>2679283</v>
      </c>
      <c r="S21" s="507"/>
    </row>
    <row r="22" spans="1:19" ht="14.4" customHeight="1">
      <c r="A22" s="506">
        <v>2060101</v>
      </c>
      <c r="B22" s="508" t="s">
        <v>571</v>
      </c>
      <c r="C22" s="507">
        <v>1</v>
      </c>
      <c r="D22" s="507">
        <v>75624</v>
      </c>
      <c r="E22" s="507">
        <v>13000</v>
      </c>
      <c r="F22" s="507">
        <v>6302</v>
      </c>
      <c r="G22" s="507">
        <v>14369</v>
      </c>
      <c r="H22" s="507">
        <v>6050</v>
      </c>
      <c r="I22" s="507">
        <v>6050</v>
      </c>
      <c r="J22" s="507">
        <v>0</v>
      </c>
      <c r="K22" s="507">
        <v>756</v>
      </c>
      <c r="L22" s="507">
        <v>3600</v>
      </c>
      <c r="M22" s="507"/>
      <c r="N22" s="507">
        <f t="shared" si="0"/>
        <v>125751</v>
      </c>
      <c r="O22" s="507"/>
      <c r="P22" s="507">
        <v>11391</v>
      </c>
      <c r="Q22" s="507">
        <v>9000</v>
      </c>
      <c r="R22" s="730">
        <f t="shared" si="1"/>
        <v>146142</v>
      </c>
      <c r="S22" s="507">
        <v>1000</v>
      </c>
    </row>
    <row r="23" spans="1:19" ht="14.4" customHeight="1">
      <c r="A23" s="506">
        <v>2070401</v>
      </c>
      <c r="B23" s="508" t="s">
        <v>598</v>
      </c>
      <c r="C23" s="507">
        <v>6</v>
      </c>
      <c r="D23" s="507">
        <v>362736</v>
      </c>
      <c r="E23" s="507">
        <v>64000</v>
      </c>
      <c r="F23" s="507">
        <v>30228</v>
      </c>
      <c r="G23" s="507">
        <v>68921</v>
      </c>
      <c r="H23" s="507">
        <v>29018</v>
      </c>
      <c r="I23" s="507">
        <v>29018</v>
      </c>
      <c r="J23" s="507">
        <v>3686</v>
      </c>
      <c r="K23" s="507">
        <v>3628</v>
      </c>
      <c r="L23" s="507">
        <v>21600</v>
      </c>
      <c r="M23" s="507"/>
      <c r="N23" s="507">
        <f t="shared" si="0"/>
        <v>612835</v>
      </c>
      <c r="O23" s="507"/>
      <c r="P23" s="507">
        <v>54834</v>
      </c>
      <c r="Q23" s="507">
        <v>49800</v>
      </c>
      <c r="R23" s="730">
        <f t="shared" si="1"/>
        <v>717469</v>
      </c>
      <c r="S23" s="507">
        <v>6000</v>
      </c>
    </row>
    <row r="24" spans="1:19" ht="14.4" customHeight="1">
      <c r="A24" s="506">
        <v>2070401</v>
      </c>
      <c r="B24" s="508" t="s">
        <v>636</v>
      </c>
      <c r="C24" s="507">
        <v>3</v>
      </c>
      <c r="D24" s="507">
        <v>166596</v>
      </c>
      <c r="E24" s="507">
        <v>35000</v>
      </c>
      <c r="F24" s="507">
        <v>13883</v>
      </c>
      <c r="G24" s="507">
        <v>31654</v>
      </c>
      <c r="H24" s="507">
        <v>13327</v>
      </c>
      <c r="I24" s="507">
        <v>13327</v>
      </c>
      <c r="J24" s="507">
        <v>1420</v>
      </c>
      <c r="K24" s="507">
        <v>1666</v>
      </c>
      <c r="L24" s="507">
        <v>10800</v>
      </c>
      <c r="M24" s="507"/>
      <c r="N24" s="507">
        <f t="shared" si="0"/>
        <v>287673</v>
      </c>
      <c r="O24" s="507"/>
      <c r="P24" s="507">
        <v>25858</v>
      </c>
      <c r="Q24" s="507">
        <v>25800</v>
      </c>
      <c r="R24" s="730">
        <f t="shared" si="1"/>
        <v>339331</v>
      </c>
      <c r="S24" s="507">
        <v>3000</v>
      </c>
    </row>
    <row r="25" spans="1:19" ht="14.4" customHeight="1">
      <c r="A25" s="506">
        <v>2080101</v>
      </c>
      <c r="B25" s="508" t="s">
        <v>604</v>
      </c>
      <c r="C25" s="507">
        <v>5</v>
      </c>
      <c r="D25" s="507">
        <v>262092</v>
      </c>
      <c r="E25" s="507">
        <v>53000</v>
      </c>
      <c r="F25" s="507">
        <v>21841</v>
      </c>
      <c r="G25" s="507">
        <v>49799</v>
      </c>
      <c r="H25" s="507">
        <v>20968</v>
      </c>
      <c r="I25" s="507">
        <v>20968</v>
      </c>
      <c r="J25" s="507">
        <v>1611</v>
      </c>
      <c r="K25" s="507">
        <v>2620</v>
      </c>
      <c r="L25" s="507">
        <v>18000</v>
      </c>
      <c r="M25" s="507"/>
      <c r="N25" s="507">
        <f t="shared" si="0"/>
        <v>450899</v>
      </c>
      <c r="O25" s="507"/>
      <c r="P25" s="507">
        <v>40432</v>
      </c>
      <c r="Q25" s="507">
        <v>41400</v>
      </c>
      <c r="R25" s="730">
        <f t="shared" si="1"/>
        <v>532731</v>
      </c>
      <c r="S25" s="507">
        <v>5000</v>
      </c>
    </row>
    <row r="26" spans="1:19" ht="14.4" customHeight="1">
      <c r="A26" s="506">
        <v>2080109</v>
      </c>
      <c r="B26" s="508" t="s">
        <v>605</v>
      </c>
      <c r="C26" s="507">
        <v>7</v>
      </c>
      <c r="D26" s="507">
        <v>442188</v>
      </c>
      <c r="E26" s="507">
        <v>80000</v>
      </c>
      <c r="F26" s="507">
        <v>36849</v>
      </c>
      <c r="G26" s="507">
        <v>73492</v>
      </c>
      <c r="H26" s="507">
        <v>30944</v>
      </c>
      <c r="I26" s="507">
        <v>30944</v>
      </c>
      <c r="J26" s="507">
        <v>4158</v>
      </c>
      <c r="K26" s="507">
        <v>3869</v>
      </c>
      <c r="L26" s="507">
        <v>28800</v>
      </c>
      <c r="M26" s="507"/>
      <c r="N26" s="507">
        <f t="shared" si="0"/>
        <v>731244</v>
      </c>
      <c r="O26" s="507"/>
      <c r="P26" s="507">
        <v>67083</v>
      </c>
      <c r="Q26" s="507">
        <v>64800</v>
      </c>
      <c r="R26" s="730">
        <f t="shared" si="1"/>
        <v>863127</v>
      </c>
      <c r="S26" s="507">
        <v>200000</v>
      </c>
    </row>
    <row r="27" spans="1:19" ht="14.4" customHeight="1">
      <c r="A27" s="506">
        <v>2080201</v>
      </c>
      <c r="B27" s="508" t="s">
        <v>606</v>
      </c>
      <c r="C27" s="507">
        <v>4</v>
      </c>
      <c r="D27" s="507">
        <v>228372</v>
      </c>
      <c r="E27" s="507">
        <v>42000</v>
      </c>
      <c r="F27" s="507">
        <v>19031</v>
      </c>
      <c r="G27" s="507">
        <v>43390</v>
      </c>
      <c r="H27" s="507">
        <v>18270</v>
      </c>
      <c r="I27" s="507">
        <v>18270</v>
      </c>
      <c r="J27" s="507">
        <v>2969</v>
      </c>
      <c r="K27" s="507">
        <v>2284</v>
      </c>
      <c r="L27" s="507">
        <v>14400</v>
      </c>
      <c r="M27" s="507"/>
      <c r="N27" s="507">
        <f t="shared" si="0"/>
        <v>388986</v>
      </c>
      <c r="O27" s="507"/>
      <c r="P27" s="507">
        <v>34728</v>
      </c>
      <c r="Q27" s="507">
        <v>33000</v>
      </c>
      <c r="R27" s="730">
        <f t="shared" si="1"/>
        <v>456714</v>
      </c>
      <c r="S27" s="507">
        <v>4000</v>
      </c>
    </row>
    <row r="28" spans="1:19" ht="14.4" customHeight="1">
      <c r="A28" s="506">
        <v>2080599</v>
      </c>
      <c r="B28" s="508" t="s">
        <v>603</v>
      </c>
      <c r="C28" s="507">
        <v>4</v>
      </c>
      <c r="D28" s="507">
        <v>208992</v>
      </c>
      <c r="E28" s="507">
        <v>38000</v>
      </c>
      <c r="F28" s="507">
        <v>17416</v>
      </c>
      <c r="G28" s="507">
        <v>39708</v>
      </c>
      <c r="H28" s="507">
        <v>16719</v>
      </c>
      <c r="I28" s="507">
        <v>16719</v>
      </c>
      <c r="J28" s="507">
        <v>2086</v>
      </c>
      <c r="K28" s="507">
        <v>2090</v>
      </c>
      <c r="L28" s="507">
        <v>14400</v>
      </c>
      <c r="M28" s="507"/>
      <c r="N28" s="507">
        <f t="shared" si="0"/>
        <v>356130</v>
      </c>
      <c r="O28" s="507"/>
      <c r="P28" s="507">
        <v>31730</v>
      </c>
      <c r="Q28" s="507">
        <v>31800</v>
      </c>
      <c r="R28" s="730">
        <f t="shared" si="1"/>
        <v>419660</v>
      </c>
      <c r="S28" s="507">
        <v>4000</v>
      </c>
    </row>
    <row r="29" spans="1:19" ht="14.4" customHeight="1">
      <c r="A29" s="506">
        <v>2080599</v>
      </c>
      <c r="B29" s="508" t="s">
        <v>781</v>
      </c>
      <c r="C29" s="507">
        <v>2</v>
      </c>
      <c r="D29" s="507">
        <v>120456</v>
      </c>
      <c r="E29" s="507">
        <v>24000</v>
      </c>
      <c r="F29" s="507">
        <v>10038</v>
      </c>
      <c r="G29" s="507">
        <v>22887</v>
      </c>
      <c r="H29" s="507">
        <v>9636</v>
      </c>
      <c r="I29" s="507">
        <v>9636</v>
      </c>
      <c r="J29" s="507">
        <v>760</v>
      </c>
      <c r="K29" s="507">
        <v>1205</v>
      </c>
      <c r="L29" s="507">
        <v>7200</v>
      </c>
      <c r="M29" s="507"/>
      <c r="N29" s="507">
        <f t="shared" si="0"/>
        <v>205818</v>
      </c>
      <c r="O29" s="507"/>
      <c r="P29" s="507">
        <v>18540</v>
      </c>
      <c r="Q29" s="507">
        <v>17400</v>
      </c>
      <c r="R29" s="730">
        <f t="shared" si="1"/>
        <v>241758</v>
      </c>
      <c r="S29" s="507">
        <v>2000</v>
      </c>
    </row>
    <row r="30" spans="1:19" ht="14.4" customHeight="1">
      <c r="A30" s="506">
        <v>2100201</v>
      </c>
      <c r="B30" s="508" t="s">
        <v>621</v>
      </c>
      <c r="C30" s="507">
        <v>5</v>
      </c>
      <c r="D30" s="507">
        <v>294636</v>
      </c>
      <c r="E30" s="507">
        <v>45000</v>
      </c>
      <c r="F30" s="507"/>
      <c r="G30" s="507">
        <v>55981</v>
      </c>
      <c r="H30" s="507">
        <v>23571</v>
      </c>
      <c r="I30" s="507">
        <v>23571</v>
      </c>
      <c r="J30" s="507">
        <v>3830</v>
      </c>
      <c r="K30" s="507">
        <v>2946</v>
      </c>
      <c r="L30" s="507">
        <v>72000</v>
      </c>
      <c r="M30" s="507"/>
      <c r="N30" s="507">
        <f t="shared" si="0"/>
        <v>521535</v>
      </c>
      <c r="O30" s="507"/>
      <c r="P30" s="507">
        <v>40757</v>
      </c>
      <c r="Q30" s="507"/>
      <c r="R30" s="730">
        <f t="shared" si="1"/>
        <v>562292</v>
      </c>
      <c r="S30" s="507"/>
    </row>
    <row r="31" spans="1:19" ht="14.4" customHeight="1">
      <c r="A31" s="506">
        <v>2100716</v>
      </c>
      <c r="B31" s="508" t="s">
        <v>783</v>
      </c>
      <c r="C31" s="507">
        <v>9</v>
      </c>
      <c r="D31" s="507">
        <v>530532</v>
      </c>
      <c r="E31" s="507">
        <v>95000</v>
      </c>
      <c r="F31" s="507">
        <v>44211</v>
      </c>
      <c r="G31" s="507">
        <v>100801</v>
      </c>
      <c r="H31" s="507">
        <v>42444</v>
      </c>
      <c r="I31" s="507">
        <v>42444</v>
      </c>
      <c r="J31" s="507">
        <v>6089</v>
      </c>
      <c r="K31" s="507">
        <v>5304</v>
      </c>
      <c r="L31" s="507">
        <v>32400</v>
      </c>
      <c r="M31" s="507"/>
      <c r="N31" s="507">
        <f t="shared" si="0"/>
        <v>899225</v>
      </c>
      <c r="O31" s="507"/>
      <c r="P31" s="507">
        <v>80369</v>
      </c>
      <c r="Q31" s="507">
        <v>74400</v>
      </c>
      <c r="R31" s="730">
        <f t="shared" si="1"/>
        <v>1053994</v>
      </c>
      <c r="S31" s="507">
        <v>9000</v>
      </c>
    </row>
    <row r="32" spans="1:19" ht="14.4" customHeight="1">
      <c r="A32" s="506">
        <v>2101001</v>
      </c>
      <c r="B32" s="508" t="s">
        <v>782</v>
      </c>
      <c r="C32" s="507">
        <v>3</v>
      </c>
      <c r="D32" s="507">
        <v>151788</v>
      </c>
      <c r="E32" s="507">
        <v>31000</v>
      </c>
      <c r="F32" s="507">
        <v>12649</v>
      </c>
      <c r="G32" s="507">
        <v>28840</v>
      </c>
      <c r="H32" s="507">
        <v>12143</v>
      </c>
      <c r="I32" s="507">
        <v>12143</v>
      </c>
      <c r="J32" s="507">
        <v>1973</v>
      </c>
      <c r="K32" s="507">
        <v>1517</v>
      </c>
      <c r="L32" s="507">
        <v>10800</v>
      </c>
      <c r="M32" s="507"/>
      <c r="N32" s="507">
        <f t="shared" si="0"/>
        <v>262853</v>
      </c>
      <c r="O32" s="507"/>
      <c r="P32" s="507">
        <v>23453</v>
      </c>
      <c r="Q32" s="507">
        <v>24600</v>
      </c>
      <c r="R32" s="730">
        <f t="shared" si="1"/>
        <v>310906</v>
      </c>
      <c r="S32" s="507">
        <v>3000</v>
      </c>
    </row>
    <row r="33" spans="1:19" ht="14.4" customHeight="1">
      <c r="A33" s="506">
        <v>2110101</v>
      </c>
      <c r="B33" s="508" t="s">
        <v>567</v>
      </c>
      <c r="C33" s="507">
        <v>1</v>
      </c>
      <c r="D33" s="507">
        <v>68124</v>
      </c>
      <c r="E33" s="507">
        <v>13000</v>
      </c>
      <c r="F33" s="507">
        <v>5677</v>
      </c>
      <c r="G33" s="507">
        <v>12944</v>
      </c>
      <c r="H33" s="507">
        <v>5450</v>
      </c>
      <c r="I33" s="507">
        <v>5450</v>
      </c>
      <c r="J33" s="507">
        <v>886</v>
      </c>
      <c r="K33" s="507">
        <v>681</v>
      </c>
      <c r="L33" s="507">
        <v>3600</v>
      </c>
      <c r="M33" s="507"/>
      <c r="N33" s="507">
        <f t="shared" si="0"/>
        <v>115812</v>
      </c>
      <c r="O33" s="507"/>
      <c r="P33" s="507">
        <v>10416</v>
      </c>
      <c r="Q33" s="507">
        <v>9000</v>
      </c>
      <c r="R33" s="730">
        <f t="shared" si="1"/>
        <v>135228</v>
      </c>
      <c r="S33" s="507">
        <v>1000</v>
      </c>
    </row>
    <row r="34" spans="1:19" ht="14.4" customHeight="1">
      <c r="A34" s="506">
        <v>2111401</v>
      </c>
      <c r="B34" s="508" t="s">
        <v>572</v>
      </c>
      <c r="C34" s="507">
        <v>1</v>
      </c>
      <c r="D34" s="507">
        <v>65220</v>
      </c>
      <c r="E34" s="507">
        <v>11000</v>
      </c>
      <c r="F34" s="507">
        <v>5435</v>
      </c>
      <c r="G34" s="507">
        <v>12392</v>
      </c>
      <c r="H34" s="507">
        <v>5218</v>
      </c>
      <c r="I34" s="507">
        <v>5218</v>
      </c>
      <c r="J34" s="507">
        <v>0</v>
      </c>
      <c r="K34" s="507">
        <v>652</v>
      </c>
      <c r="L34" s="507">
        <v>3600</v>
      </c>
      <c r="M34" s="507"/>
      <c r="N34" s="507">
        <f t="shared" si="0"/>
        <v>108735</v>
      </c>
      <c r="O34" s="507"/>
      <c r="P34" s="507">
        <v>9799</v>
      </c>
      <c r="Q34" s="507">
        <v>8400</v>
      </c>
      <c r="R34" s="730">
        <f t="shared" si="1"/>
        <v>126934</v>
      </c>
      <c r="S34" s="507">
        <v>1000</v>
      </c>
    </row>
    <row r="35" spans="1:19" ht="14.4" customHeight="1">
      <c r="A35" s="506">
        <v>2120101</v>
      </c>
      <c r="B35" s="508" t="s">
        <v>568</v>
      </c>
      <c r="C35" s="507">
        <v>3</v>
      </c>
      <c r="D35" s="507">
        <v>152196</v>
      </c>
      <c r="E35" s="507">
        <v>31000</v>
      </c>
      <c r="F35" s="507">
        <v>12683</v>
      </c>
      <c r="G35" s="507">
        <v>28917</v>
      </c>
      <c r="H35" s="507">
        <v>12176</v>
      </c>
      <c r="I35" s="507">
        <v>12176</v>
      </c>
      <c r="J35" s="507">
        <v>1412</v>
      </c>
      <c r="K35" s="507">
        <v>1523</v>
      </c>
      <c r="L35" s="507">
        <v>10800</v>
      </c>
      <c r="M35" s="507"/>
      <c r="N35" s="507">
        <f t="shared" si="0"/>
        <v>262883</v>
      </c>
      <c r="O35" s="507"/>
      <c r="P35" s="507">
        <v>23505</v>
      </c>
      <c r="Q35" s="507">
        <v>24600</v>
      </c>
      <c r="R35" s="730">
        <f t="shared" si="1"/>
        <v>310988</v>
      </c>
      <c r="S35" s="507">
        <v>3000</v>
      </c>
    </row>
    <row r="36" spans="1:19" ht="14.4" customHeight="1">
      <c r="A36" s="506">
        <v>2120199</v>
      </c>
      <c r="B36" s="508" t="s">
        <v>609</v>
      </c>
      <c r="C36" s="507">
        <v>6</v>
      </c>
      <c r="D36" s="507">
        <v>345912</v>
      </c>
      <c r="E36" s="507">
        <v>66000</v>
      </c>
      <c r="F36" s="507">
        <v>28826</v>
      </c>
      <c r="G36" s="507">
        <v>65723</v>
      </c>
      <c r="H36" s="507">
        <v>27672</v>
      </c>
      <c r="I36" s="507">
        <v>27672</v>
      </c>
      <c r="J36" s="507">
        <v>4497</v>
      </c>
      <c r="K36" s="507">
        <v>3459</v>
      </c>
      <c r="L36" s="507">
        <v>21600</v>
      </c>
      <c r="M36" s="507"/>
      <c r="N36" s="507">
        <f t="shared" si="0"/>
        <v>591361</v>
      </c>
      <c r="O36" s="507"/>
      <c r="P36" s="507">
        <v>52889</v>
      </c>
      <c r="Q36" s="507">
        <v>50400</v>
      </c>
      <c r="R36" s="730">
        <f t="shared" si="1"/>
        <v>694650</v>
      </c>
      <c r="S36" s="507">
        <v>150000</v>
      </c>
    </row>
    <row r="37" spans="1:19" ht="14.4" customHeight="1">
      <c r="A37" s="506">
        <v>2130101</v>
      </c>
      <c r="B37" s="508" t="s">
        <v>575</v>
      </c>
      <c r="C37" s="507">
        <v>15</v>
      </c>
      <c r="D37" s="507">
        <v>788604</v>
      </c>
      <c r="E37" s="507">
        <v>151000</v>
      </c>
      <c r="F37" s="507">
        <v>58485</v>
      </c>
      <c r="G37" s="507">
        <v>149835</v>
      </c>
      <c r="H37" s="507">
        <v>63089</v>
      </c>
      <c r="I37" s="507">
        <v>63089</v>
      </c>
      <c r="J37" s="507">
        <v>5802</v>
      </c>
      <c r="K37" s="507">
        <v>7886</v>
      </c>
      <c r="L37" s="507"/>
      <c r="M37" s="507"/>
      <c r="N37" s="507">
        <f t="shared" si="0"/>
        <v>1287790</v>
      </c>
      <c r="O37" s="507"/>
      <c r="P37" s="507">
        <v>119771</v>
      </c>
      <c r="Q37" s="507">
        <v>106200</v>
      </c>
      <c r="R37" s="730">
        <f t="shared" si="1"/>
        <v>1513761</v>
      </c>
      <c r="S37" s="507">
        <v>22500</v>
      </c>
    </row>
    <row r="38" spans="1:19" ht="14.4" customHeight="1">
      <c r="A38" s="506">
        <v>2130101</v>
      </c>
      <c r="B38" s="508" t="s">
        <v>573</v>
      </c>
      <c r="C38" s="507">
        <v>1</v>
      </c>
      <c r="D38" s="507">
        <v>65904</v>
      </c>
      <c r="E38" s="507">
        <v>13000</v>
      </c>
      <c r="F38" s="507">
        <v>5492</v>
      </c>
      <c r="G38" s="507">
        <v>12522</v>
      </c>
      <c r="H38" s="507">
        <v>5272</v>
      </c>
      <c r="I38" s="507">
        <v>5272</v>
      </c>
      <c r="J38" s="507">
        <v>857</v>
      </c>
      <c r="K38" s="507">
        <v>659</v>
      </c>
      <c r="L38" s="507">
        <v>3600</v>
      </c>
      <c r="M38" s="507"/>
      <c r="N38" s="507">
        <f t="shared" si="0"/>
        <v>112578</v>
      </c>
      <c r="O38" s="507"/>
      <c r="P38" s="507">
        <v>10128</v>
      </c>
      <c r="Q38" s="507">
        <v>9000</v>
      </c>
      <c r="R38" s="730">
        <f t="shared" si="1"/>
        <v>131706</v>
      </c>
      <c r="S38" s="507">
        <v>1000</v>
      </c>
    </row>
    <row r="39" spans="1:19" ht="14.4" customHeight="1">
      <c r="A39" s="506">
        <v>2130101</v>
      </c>
      <c r="B39" s="508" t="s">
        <v>569</v>
      </c>
      <c r="C39" s="507">
        <v>3</v>
      </c>
      <c r="D39" s="507">
        <v>158604</v>
      </c>
      <c r="E39" s="507">
        <v>31000</v>
      </c>
      <c r="F39" s="507">
        <v>13217</v>
      </c>
      <c r="G39" s="507">
        <v>30135</v>
      </c>
      <c r="H39" s="507">
        <v>12688</v>
      </c>
      <c r="I39" s="507">
        <v>12688</v>
      </c>
      <c r="J39" s="507">
        <v>1202</v>
      </c>
      <c r="K39" s="507">
        <v>1586</v>
      </c>
      <c r="L39" s="507"/>
      <c r="M39" s="507"/>
      <c r="N39" s="507">
        <f t="shared" si="0"/>
        <v>261120</v>
      </c>
      <c r="O39" s="507"/>
      <c r="P39" s="507">
        <v>24339</v>
      </c>
      <c r="Q39" s="507">
        <v>24600</v>
      </c>
      <c r="R39" s="730">
        <f t="shared" si="1"/>
        <v>310059</v>
      </c>
      <c r="S39" s="507">
        <v>3000</v>
      </c>
    </row>
    <row r="40" spans="1:19" ht="14.4" customHeight="1">
      <c r="A40" s="506">
        <v>2130101</v>
      </c>
      <c r="B40" s="508" t="s">
        <v>570</v>
      </c>
      <c r="C40" s="507">
        <v>4</v>
      </c>
      <c r="D40" s="507">
        <v>262356</v>
      </c>
      <c r="E40" s="507">
        <v>46000</v>
      </c>
      <c r="F40" s="507">
        <v>21863</v>
      </c>
      <c r="G40" s="507">
        <v>49847</v>
      </c>
      <c r="H40" s="507">
        <v>20989</v>
      </c>
      <c r="I40" s="507">
        <v>20989</v>
      </c>
      <c r="J40" s="507">
        <v>1412</v>
      </c>
      <c r="K40" s="507">
        <v>2624</v>
      </c>
      <c r="L40" s="507">
        <v>14400</v>
      </c>
      <c r="M40" s="507"/>
      <c r="N40" s="507">
        <f t="shared" si="0"/>
        <v>440480</v>
      </c>
      <c r="O40" s="507"/>
      <c r="P40" s="507">
        <v>39627</v>
      </c>
      <c r="Q40" s="507">
        <v>34200</v>
      </c>
      <c r="R40" s="730">
        <f t="shared" si="1"/>
        <v>514307</v>
      </c>
      <c r="S40" s="507">
        <v>4000</v>
      </c>
    </row>
    <row r="41" spans="1:19" ht="14.4" customHeight="1">
      <c r="A41" s="506">
        <v>2130104</v>
      </c>
      <c r="B41" s="508" t="s">
        <v>587</v>
      </c>
      <c r="C41" s="507">
        <v>5</v>
      </c>
      <c r="D41" s="507">
        <v>302436</v>
      </c>
      <c r="E41" s="507">
        <v>55000</v>
      </c>
      <c r="F41" s="507">
        <v>25203</v>
      </c>
      <c r="G41" s="507">
        <v>57463</v>
      </c>
      <c r="H41" s="507">
        <v>24195</v>
      </c>
      <c r="I41" s="507">
        <v>24195</v>
      </c>
      <c r="J41" s="507">
        <v>3932</v>
      </c>
      <c r="K41" s="507">
        <v>3024</v>
      </c>
      <c r="L41" s="507">
        <v>3600</v>
      </c>
      <c r="M41" s="507"/>
      <c r="N41" s="507">
        <f t="shared" si="0"/>
        <v>499048</v>
      </c>
      <c r="O41" s="507"/>
      <c r="P41" s="507">
        <v>45917</v>
      </c>
      <c r="Q41" s="507">
        <v>42000</v>
      </c>
      <c r="R41" s="730">
        <f t="shared" si="1"/>
        <v>586965</v>
      </c>
      <c r="S41" s="507">
        <v>7000</v>
      </c>
    </row>
    <row r="42" spans="1:19" ht="14.4" customHeight="1">
      <c r="A42" s="506">
        <v>2130104</v>
      </c>
      <c r="B42" s="508" t="s">
        <v>591</v>
      </c>
      <c r="C42" s="507">
        <v>4</v>
      </c>
      <c r="D42" s="507">
        <v>226740</v>
      </c>
      <c r="E42" s="507">
        <v>46000</v>
      </c>
      <c r="F42" s="507">
        <v>15279</v>
      </c>
      <c r="G42" s="507">
        <v>43080</v>
      </c>
      <c r="H42" s="507">
        <v>18139</v>
      </c>
      <c r="I42" s="507">
        <v>18139</v>
      </c>
      <c r="J42" s="507">
        <v>1329</v>
      </c>
      <c r="K42" s="507">
        <v>2268</v>
      </c>
      <c r="L42" s="507"/>
      <c r="M42" s="507"/>
      <c r="N42" s="507">
        <f t="shared" si="0"/>
        <v>370974</v>
      </c>
      <c r="O42" s="507"/>
      <c r="P42" s="507">
        <v>34562</v>
      </c>
      <c r="Q42" s="507">
        <v>26400</v>
      </c>
      <c r="R42" s="730">
        <f t="shared" si="1"/>
        <v>431936</v>
      </c>
      <c r="S42" s="507">
        <v>6000</v>
      </c>
    </row>
    <row r="43" spans="1:19" ht="14.4" customHeight="1">
      <c r="A43" s="506">
        <v>2130104</v>
      </c>
      <c r="B43" s="508" t="s">
        <v>590</v>
      </c>
      <c r="C43" s="507">
        <v>5</v>
      </c>
      <c r="D43" s="507">
        <v>287364</v>
      </c>
      <c r="E43" s="507">
        <v>55000</v>
      </c>
      <c r="F43" s="507">
        <v>23947</v>
      </c>
      <c r="G43" s="507">
        <v>54599</v>
      </c>
      <c r="H43" s="507">
        <v>22990</v>
      </c>
      <c r="I43" s="507">
        <v>22990</v>
      </c>
      <c r="J43" s="507">
        <v>2861</v>
      </c>
      <c r="K43" s="507">
        <v>2874</v>
      </c>
      <c r="L43" s="507"/>
      <c r="M43" s="507"/>
      <c r="N43" s="507">
        <f t="shared" si="0"/>
        <v>472625</v>
      </c>
      <c r="O43" s="507"/>
      <c r="P43" s="507">
        <v>43957</v>
      </c>
      <c r="Q43" s="507">
        <v>42000</v>
      </c>
      <c r="R43" s="730">
        <f t="shared" si="1"/>
        <v>558582</v>
      </c>
      <c r="S43" s="507">
        <v>7500</v>
      </c>
    </row>
    <row r="44" spans="1:19" ht="14.4" customHeight="1">
      <c r="A44" s="506">
        <v>2130104</v>
      </c>
      <c r="B44" s="508" t="s">
        <v>588</v>
      </c>
      <c r="C44" s="507">
        <v>4</v>
      </c>
      <c r="D44" s="507">
        <v>244860</v>
      </c>
      <c r="E44" s="507">
        <v>48000</v>
      </c>
      <c r="F44" s="507">
        <v>20405</v>
      </c>
      <c r="G44" s="507">
        <v>46524</v>
      </c>
      <c r="H44" s="507">
        <v>19588</v>
      </c>
      <c r="I44" s="507">
        <v>19588</v>
      </c>
      <c r="J44" s="507">
        <v>3183</v>
      </c>
      <c r="K44" s="507">
        <v>2449</v>
      </c>
      <c r="L44" s="507"/>
      <c r="M44" s="507"/>
      <c r="N44" s="507">
        <f t="shared" si="0"/>
        <v>404597</v>
      </c>
      <c r="O44" s="507"/>
      <c r="P44" s="507">
        <v>37592</v>
      </c>
      <c r="Q44" s="507">
        <v>34800</v>
      </c>
      <c r="R44" s="730">
        <f t="shared" si="1"/>
        <v>476989</v>
      </c>
      <c r="S44" s="507">
        <v>5500</v>
      </c>
    </row>
    <row r="45" spans="1:19" ht="14.4" customHeight="1">
      <c r="A45" s="506">
        <v>2130104</v>
      </c>
      <c r="B45" s="508" t="s">
        <v>597</v>
      </c>
      <c r="C45" s="507">
        <v>4</v>
      </c>
      <c r="D45" s="507">
        <v>224904</v>
      </c>
      <c r="E45" s="507">
        <v>46000</v>
      </c>
      <c r="F45" s="507">
        <v>15111</v>
      </c>
      <c r="G45" s="507">
        <v>42731</v>
      </c>
      <c r="H45" s="507">
        <v>17992</v>
      </c>
      <c r="I45" s="507">
        <v>17992</v>
      </c>
      <c r="J45" s="507">
        <v>2924</v>
      </c>
      <c r="K45" s="507">
        <v>2250</v>
      </c>
      <c r="L45" s="507"/>
      <c r="M45" s="507"/>
      <c r="N45" s="507">
        <f t="shared" si="0"/>
        <v>369904</v>
      </c>
      <c r="O45" s="507"/>
      <c r="P45" s="507">
        <v>34322</v>
      </c>
      <c r="Q45" s="507">
        <v>26400</v>
      </c>
      <c r="R45" s="730">
        <f t="shared" si="1"/>
        <v>430626</v>
      </c>
      <c r="S45" s="507">
        <v>6000</v>
      </c>
    </row>
    <row r="46" spans="1:19" ht="14.4" customHeight="1">
      <c r="A46" s="506">
        <v>2130104</v>
      </c>
      <c r="B46" s="508" t="s">
        <v>589</v>
      </c>
      <c r="C46" s="507">
        <v>4</v>
      </c>
      <c r="D46" s="507">
        <v>238212</v>
      </c>
      <c r="E46" s="507">
        <v>46000</v>
      </c>
      <c r="F46" s="507">
        <v>19851</v>
      </c>
      <c r="G46" s="507">
        <v>45261</v>
      </c>
      <c r="H46" s="507">
        <v>19057</v>
      </c>
      <c r="I46" s="507">
        <v>19057</v>
      </c>
      <c r="J46" s="507">
        <v>3097</v>
      </c>
      <c r="K46" s="507">
        <v>2382</v>
      </c>
      <c r="L46" s="507">
        <v>3600</v>
      </c>
      <c r="M46" s="507"/>
      <c r="N46" s="507">
        <f t="shared" si="0"/>
        <v>396517</v>
      </c>
      <c r="O46" s="507"/>
      <c r="P46" s="507">
        <v>36488</v>
      </c>
      <c r="Q46" s="507">
        <v>26400</v>
      </c>
      <c r="R46" s="730">
        <f t="shared" si="1"/>
        <v>459405</v>
      </c>
      <c r="S46" s="507">
        <v>6000</v>
      </c>
    </row>
    <row r="47" spans="1:19" ht="14.4" customHeight="1">
      <c r="A47" s="506">
        <v>2130105</v>
      </c>
      <c r="B47" s="508" t="s">
        <v>574</v>
      </c>
      <c r="C47" s="507">
        <v>7</v>
      </c>
      <c r="D47" s="507">
        <v>420168</v>
      </c>
      <c r="E47" s="507">
        <v>79000</v>
      </c>
      <c r="F47" s="507">
        <v>35014</v>
      </c>
      <c r="G47" s="507">
        <v>79831</v>
      </c>
      <c r="H47" s="507">
        <v>33614</v>
      </c>
      <c r="I47" s="507">
        <v>33614</v>
      </c>
      <c r="J47" s="507">
        <v>4820</v>
      </c>
      <c r="K47" s="507">
        <v>4201</v>
      </c>
      <c r="L47" s="507">
        <v>25200</v>
      </c>
      <c r="M47" s="507"/>
      <c r="N47" s="507">
        <f t="shared" si="0"/>
        <v>715462</v>
      </c>
      <c r="O47" s="507"/>
      <c r="P47" s="507">
        <v>64103</v>
      </c>
      <c r="Q47" s="507">
        <v>59400</v>
      </c>
      <c r="R47" s="730">
        <f t="shared" si="1"/>
        <v>838965</v>
      </c>
      <c r="S47" s="507">
        <v>7000</v>
      </c>
    </row>
    <row r="48" spans="1:19" ht="14.4" customHeight="1">
      <c r="A48" s="506">
        <v>2130104</v>
      </c>
      <c r="B48" s="508" t="s">
        <v>607</v>
      </c>
      <c r="C48" s="507">
        <v>3</v>
      </c>
      <c r="D48" s="507">
        <v>165516</v>
      </c>
      <c r="E48" s="507">
        <v>24000</v>
      </c>
      <c r="F48" s="507">
        <v>10438</v>
      </c>
      <c r="G48" s="507">
        <v>31447</v>
      </c>
      <c r="H48" s="507">
        <v>13241</v>
      </c>
      <c r="I48" s="507">
        <v>13241</v>
      </c>
      <c r="J48" s="507">
        <v>1338</v>
      </c>
      <c r="K48" s="507">
        <v>1656</v>
      </c>
      <c r="L48" s="507">
        <v>10800</v>
      </c>
      <c r="M48" s="507"/>
      <c r="N48" s="507">
        <f t="shared" si="0"/>
        <v>271677</v>
      </c>
      <c r="O48" s="507"/>
      <c r="P48" s="507">
        <v>23994</v>
      </c>
      <c r="Q48" s="507">
        <v>17400</v>
      </c>
      <c r="R48" s="730">
        <f t="shared" si="1"/>
        <v>313071</v>
      </c>
      <c r="S48" s="507">
        <v>3000</v>
      </c>
    </row>
    <row r="49" spans="1:19" ht="14.4" customHeight="1">
      <c r="A49" s="506">
        <v>2130199</v>
      </c>
      <c r="B49" s="508" t="s">
        <v>596</v>
      </c>
      <c r="C49" s="507">
        <v>1</v>
      </c>
      <c r="D49" s="507">
        <v>64848</v>
      </c>
      <c r="E49" s="507">
        <v>13000</v>
      </c>
      <c r="F49" s="507">
        <v>5404</v>
      </c>
      <c r="G49" s="507">
        <v>12321</v>
      </c>
      <c r="H49" s="507">
        <v>5188</v>
      </c>
      <c r="I49" s="507">
        <v>5188</v>
      </c>
      <c r="J49" s="507">
        <v>843</v>
      </c>
      <c r="K49" s="507">
        <v>648</v>
      </c>
      <c r="L49" s="507">
        <v>3600</v>
      </c>
      <c r="M49" s="507"/>
      <c r="N49" s="507">
        <f t="shared" si="0"/>
        <v>111040</v>
      </c>
      <c r="O49" s="507"/>
      <c r="P49" s="507">
        <v>9990</v>
      </c>
      <c r="Q49" s="507">
        <v>9000</v>
      </c>
      <c r="R49" s="730">
        <f t="shared" si="1"/>
        <v>130030</v>
      </c>
      <c r="S49" s="507">
        <v>1000</v>
      </c>
    </row>
    <row r="50" spans="1:19" ht="14.4" customHeight="1">
      <c r="A50" s="506">
        <v>2130201</v>
      </c>
      <c r="B50" s="508" t="s">
        <v>594</v>
      </c>
      <c r="C50" s="507">
        <v>4</v>
      </c>
      <c r="D50" s="507">
        <v>229308</v>
      </c>
      <c r="E50" s="507">
        <v>40000</v>
      </c>
      <c r="F50" s="507">
        <v>19109</v>
      </c>
      <c r="G50" s="507">
        <v>43568</v>
      </c>
      <c r="H50" s="507">
        <v>18345</v>
      </c>
      <c r="I50" s="507">
        <v>18345</v>
      </c>
      <c r="J50" s="507">
        <v>1986</v>
      </c>
      <c r="K50" s="507">
        <v>2294</v>
      </c>
      <c r="L50" s="507">
        <v>14400</v>
      </c>
      <c r="M50" s="507"/>
      <c r="N50" s="507">
        <f t="shared" si="0"/>
        <v>387355</v>
      </c>
      <c r="O50" s="507"/>
      <c r="P50" s="507">
        <v>34610</v>
      </c>
      <c r="Q50" s="507">
        <v>32400</v>
      </c>
      <c r="R50" s="730">
        <f t="shared" si="1"/>
        <v>454365</v>
      </c>
      <c r="S50" s="507">
        <v>4000</v>
      </c>
    </row>
    <row r="51" spans="1:19" ht="14.4" customHeight="1">
      <c r="A51" s="506">
        <v>2130299</v>
      </c>
      <c r="B51" s="508" t="s">
        <v>608</v>
      </c>
      <c r="C51" s="507">
        <v>5</v>
      </c>
      <c r="D51" s="507">
        <v>299064</v>
      </c>
      <c r="E51" s="507">
        <v>55000</v>
      </c>
      <c r="F51" s="507">
        <v>24922</v>
      </c>
      <c r="G51" s="507">
        <v>56822</v>
      </c>
      <c r="H51" s="507">
        <v>23924</v>
      </c>
      <c r="I51" s="507">
        <v>23924</v>
      </c>
      <c r="J51" s="507">
        <v>2957</v>
      </c>
      <c r="K51" s="507">
        <v>2991</v>
      </c>
      <c r="L51" s="507"/>
      <c r="M51" s="507"/>
      <c r="N51" s="507">
        <f t="shared" si="0"/>
        <v>489604</v>
      </c>
      <c r="O51" s="507"/>
      <c r="P51" s="507">
        <v>45478</v>
      </c>
      <c r="Q51" s="507">
        <v>42000</v>
      </c>
      <c r="R51" s="730">
        <f t="shared" si="1"/>
        <v>577082</v>
      </c>
      <c r="S51" s="507">
        <v>7500</v>
      </c>
    </row>
    <row r="52" spans="1:19" ht="14.4" customHeight="1">
      <c r="A52" s="506">
        <v>2130301</v>
      </c>
      <c r="B52" s="508" t="s">
        <v>599</v>
      </c>
      <c r="C52" s="507">
        <v>4</v>
      </c>
      <c r="D52" s="507">
        <v>232992</v>
      </c>
      <c r="E52" s="507">
        <v>44000</v>
      </c>
      <c r="F52" s="507">
        <v>19416</v>
      </c>
      <c r="G52" s="507">
        <v>44269</v>
      </c>
      <c r="H52" s="507">
        <v>18640</v>
      </c>
      <c r="I52" s="507">
        <v>18640</v>
      </c>
      <c r="J52" s="507">
        <v>721</v>
      </c>
      <c r="K52" s="507">
        <v>2330</v>
      </c>
      <c r="L52" s="507">
        <v>14400</v>
      </c>
      <c r="M52" s="507"/>
      <c r="N52" s="507">
        <f t="shared" si="0"/>
        <v>395408</v>
      </c>
      <c r="O52" s="507"/>
      <c r="P52" s="507">
        <v>35568</v>
      </c>
      <c r="Q52" s="507">
        <v>33600</v>
      </c>
      <c r="R52" s="730">
        <f t="shared" si="1"/>
        <v>464576</v>
      </c>
      <c r="S52" s="507">
        <v>4000</v>
      </c>
    </row>
    <row r="53" spans="1:19" ht="14.4" customHeight="1">
      <c r="A53" s="506">
        <v>2130301</v>
      </c>
      <c r="B53" s="508" t="s">
        <v>602</v>
      </c>
      <c r="C53" s="507">
        <v>4</v>
      </c>
      <c r="D53" s="507">
        <v>192768</v>
      </c>
      <c r="E53" s="507">
        <v>40000</v>
      </c>
      <c r="F53" s="507">
        <v>16064</v>
      </c>
      <c r="G53" s="507">
        <v>36626</v>
      </c>
      <c r="H53" s="507">
        <v>15422</v>
      </c>
      <c r="I53" s="507">
        <v>15422</v>
      </c>
      <c r="J53" s="507">
        <v>1922</v>
      </c>
      <c r="K53" s="507">
        <v>1927</v>
      </c>
      <c r="L53" s="507">
        <v>14400</v>
      </c>
      <c r="M53" s="507"/>
      <c r="N53" s="507">
        <f t="shared" si="0"/>
        <v>334551</v>
      </c>
      <c r="O53" s="507"/>
      <c r="P53" s="507">
        <v>29860</v>
      </c>
      <c r="Q53" s="507">
        <v>32400</v>
      </c>
      <c r="R53" s="730">
        <f t="shared" si="1"/>
        <v>396811</v>
      </c>
      <c r="S53" s="507">
        <v>4000</v>
      </c>
    </row>
    <row r="54" spans="1:19" ht="14.4" customHeight="1">
      <c r="A54" s="506">
        <v>2130301</v>
      </c>
      <c r="B54" s="508" t="s">
        <v>616</v>
      </c>
      <c r="C54" s="507">
        <v>2</v>
      </c>
      <c r="D54" s="507">
        <v>115572</v>
      </c>
      <c r="E54" s="507">
        <v>18000</v>
      </c>
      <c r="F54" s="507">
        <v>9631</v>
      </c>
      <c r="G54" s="507">
        <v>21959</v>
      </c>
      <c r="H54" s="507">
        <v>9246</v>
      </c>
      <c r="I54" s="507">
        <v>9246</v>
      </c>
      <c r="J54" s="507">
        <v>1502</v>
      </c>
      <c r="K54" s="507">
        <v>1156</v>
      </c>
      <c r="L54" s="507">
        <v>7200</v>
      </c>
      <c r="M54" s="507"/>
      <c r="N54" s="507">
        <f t="shared" si="0"/>
        <v>193512</v>
      </c>
      <c r="O54" s="507"/>
      <c r="P54" s="507">
        <v>17184</v>
      </c>
      <c r="Q54" s="507">
        <v>16200</v>
      </c>
      <c r="R54" s="730">
        <f t="shared" si="1"/>
        <v>226896</v>
      </c>
      <c r="S54" s="507">
        <v>2000</v>
      </c>
    </row>
    <row r="55" spans="1:19" ht="14.4" customHeight="1">
      <c r="A55" s="506">
        <v>2140101</v>
      </c>
      <c r="B55" s="508" t="s">
        <v>600</v>
      </c>
      <c r="C55" s="507">
        <v>4</v>
      </c>
      <c r="D55" s="507">
        <v>270024</v>
      </c>
      <c r="E55" s="507">
        <v>44000</v>
      </c>
      <c r="F55" s="507">
        <v>22502</v>
      </c>
      <c r="G55" s="507">
        <v>51305</v>
      </c>
      <c r="H55" s="507">
        <v>21601</v>
      </c>
      <c r="I55" s="507">
        <v>21601</v>
      </c>
      <c r="J55" s="507">
        <v>2481</v>
      </c>
      <c r="K55" s="507">
        <v>2701</v>
      </c>
      <c r="L55" s="507">
        <v>14400</v>
      </c>
      <c r="M55" s="507"/>
      <c r="N55" s="507">
        <f t="shared" si="0"/>
        <v>450615</v>
      </c>
      <c r="O55" s="507"/>
      <c r="P55" s="507">
        <v>40383</v>
      </c>
      <c r="Q55" s="507">
        <v>33600</v>
      </c>
      <c r="R55" s="730">
        <f t="shared" si="1"/>
        <v>524598</v>
      </c>
      <c r="S55" s="507">
        <v>4000</v>
      </c>
    </row>
    <row r="56" spans="1:19" ht="14.4" customHeight="1">
      <c r="A56" s="506">
        <v>2150601</v>
      </c>
      <c r="B56" s="508" t="s">
        <v>613</v>
      </c>
      <c r="C56" s="507">
        <v>4</v>
      </c>
      <c r="D56" s="507">
        <v>226896</v>
      </c>
      <c r="E56" s="507">
        <v>42000</v>
      </c>
      <c r="F56" s="507">
        <v>18908</v>
      </c>
      <c r="G56" s="507">
        <v>43111</v>
      </c>
      <c r="H56" s="507">
        <v>18152</v>
      </c>
      <c r="I56" s="507">
        <v>18152</v>
      </c>
      <c r="J56" s="507">
        <v>2950</v>
      </c>
      <c r="K56" s="507">
        <v>2270</v>
      </c>
      <c r="L56" s="507">
        <v>14400</v>
      </c>
      <c r="M56" s="507"/>
      <c r="N56" s="507">
        <f t="shared" si="0"/>
        <v>386839</v>
      </c>
      <c r="O56" s="507"/>
      <c r="P56" s="507">
        <v>34536</v>
      </c>
      <c r="Q56" s="507">
        <v>33000</v>
      </c>
      <c r="R56" s="730">
        <f t="shared" si="1"/>
        <v>454375</v>
      </c>
      <c r="S56" s="507">
        <v>4000</v>
      </c>
    </row>
    <row r="57" spans="1:19" ht="14.4" customHeight="1">
      <c r="A57" s="506">
        <v>2200101</v>
      </c>
      <c r="B57" s="508" t="s">
        <v>564</v>
      </c>
      <c r="C57" s="507">
        <v>7</v>
      </c>
      <c r="D57" s="507">
        <v>350352</v>
      </c>
      <c r="E57" s="507">
        <v>62000</v>
      </c>
      <c r="F57" s="507">
        <v>25977</v>
      </c>
      <c r="G57" s="507">
        <v>66565</v>
      </c>
      <c r="H57" s="507">
        <v>28029</v>
      </c>
      <c r="I57" s="507">
        <v>28029</v>
      </c>
      <c r="J57" s="507">
        <v>2254</v>
      </c>
      <c r="K57" s="507">
        <v>3504</v>
      </c>
      <c r="L57" s="507">
        <v>25200</v>
      </c>
      <c r="M57" s="507"/>
      <c r="N57" s="507">
        <f t="shared" si="0"/>
        <v>591910</v>
      </c>
      <c r="O57" s="507"/>
      <c r="P57" s="507">
        <v>52599</v>
      </c>
      <c r="Q57" s="507">
        <v>49200</v>
      </c>
      <c r="R57" s="730">
        <f t="shared" si="1"/>
        <v>693709</v>
      </c>
      <c r="S57" s="507">
        <v>7000</v>
      </c>
    </row>
    <row r="58" spans="1:19" ht="14.4" customHeight="1">
      <c r="A58" s="506">
        <v>2210399</v>
      </c>
      <c r="B58" s="508" t="s">
        <v>566</v>
      </c>
      <c r="C58" s="507">
        <v>2</v>
      </c>
      <c r="D58" s="507">
        <v>106092</v>
      </c>
      <c r="E58" s="507">
        <v>22000</v>
      </c>
      <c r="F58" s="507">
        <v>8841</v>
      </c>
      <c r="G58" s="507">
        <v>20158</v>
      </c>
      <c r="H58" s="507">
        <v>8487</v>
      </c>
      <c r="I58" s="507">
        <v>8487</v>
      </c>
      <c r="J58" s="507">
        <v>1379</v>
      </c>
      <c r="K58" s="507">
        <v>1061</v>
      </c>
      <c r="L58" s="507">
        <v>7200</v>
      </c>
      <c r="M58" s="507"/>
      <c r="N58" s="507">
        <f t="shared" si="0"/>
        <v>183705</v>
      </c>
      <c r="O58" s="507"/>
      <c r="P58" s="507">
        <v>16432</v>
      </c>
      <c r="Q58" s="507">
        <v>16800</v>
      </c>
      <c r="R58" s="730">
        <f t="shared" si="1"/>
        <v>216937</v>
      </c>
      <c r="S58" s="507">
        <v>2000</v>
      </c>
    </row>
    <row r="59" spans="1:19" ht="14.4" customHeight="1">
      <c r="A59" s="506" t="s">
        <v>784</v>
      </c>
      <c r="B59" s="508" t="s">
        <v>785</v>
      </c>
      <c r="C59" s="507">
        <v>81</v>
      </c>
      <c r="D59" s="507">
        <v>1307148</v>
      </c>
      <c r="E59" s="507"/>
      <c r="F59" s="507"/>
      <c r="G59" s="507"/>
      <c r="H59" s="507"/>
      <c r="I59" s="507"/>
      <c r="J59" s="507">
        <v>0</v>
      </c>
      <c r="K59" s="507">
        <v>0</v>
      </c>
      <c r="L59" s="507"/>
      <c r="M59" s="507"/>
      <c r="N59" s="507">
        <f t="shared" si="0"/>
        <v>1307148</v>
      </c>
      <c r="O59" s="507"/>
      <c r="P59" s="507"/>
      <c r="Q59" s="507"/>
      <c r="R59" s="730">
        <f t="shared" si="1"/>
        <v>1307148</v>
      </c>
      <c r="S59" s="507"/>
    </row>
    <row r="60" spans="1:19" ht="14.4" customHeight="1">
      <c r="A60" s="506" t="s">
        <v>786</v>
      </c>
      <c r="B60" s="508" t="s">
        <v>787</v>
      </c>
      <c r="C60" s="507">
        <v>112</v>
      </c>
      <c r="D60" s="507">
        <v>2378520</v>
      </c>
      <c r="E60" s="507"/>
      <c r="F60" s="507"/>
      <c r="G60" s="507"/>
      <c r="H60" s="507"/>
      <c r="I60" s="507"/>
      <c r="J60" s="507">
        <v>0</v>
      </c>
      <c r="K60" s="507"/>
      <c r="L60" s="507"/>
      <c r="M60" s="507"/>
      <c r="N60" s="507">
        <f t="shared" si="0"/>
        <v>2378520</v>
      </c>
      <c r="O60" s="507"/>
      <c r="P60" s="507"/>
      <c r="Q60" s="507"/>
      <c r="R60" s="730">
        <f t="shared" si="1"/>
        <v>2378520</v>
      </c>
      <c r="S60" s="507"/>
    </row>
    <row r="61" spans="1:19" ht="14.4" customHeight="1">
      <c r="A61" s="506"/>
      <c r="B61" s="508" t="s">
        <v>2473</v>
      </c>
      <c r="C61" s="507"/>
      <c r="D61" s="3"/>
      <c r="E61" s="507"/>
      <c r="F61" s="507"/>
      <c r="G61" s="507"/>
      <c r="H61" s="507"/>
      <c r="I61" s="507"/>
      <c r="J61" s="507"/>
      <c r="K61" s="507"/>
      <c r="L61" s="507"/>
      <c r="M61" s="507">
        <v>3000000</v>
      </c>
      <c r="N61" s="507">
        <v>3000000</v>
      </c>
      <c r="O61" s="507"/>
      <c r="P61" s="507"/>
      <c r="Q61" s="507"/>
      <c r="R61" s="730">
        <f t="shared" si="1"/>
        <v>3000000</v>
      </c>
      <c r="S61" s="507"/>
    </row>
    <row r="62" spans="1:19" ht="14.4" customHeight="1">
      <c r="A62" s="506"/>
      <c r="B62" s="508" t="s">
        <v>2474</v>
      </c>
      <c r="C62" s="507"/>
      <c r="D62" s="3"/>
      <c r="E62" s="507"/>
      <c r="F62" s="507"/>
      <c r="G62" s="507"/>
      <c r="H62" s="507"/>
      <c r="I62" s="507"/>
      <c r="J62" s="507"/>
      <c r="K62" s="507"/>
      <c r="L62" s="507"/>
      <c r="M62" s="507">
        <v>1560000</v>
      </c>
      <c r="N62" s="507">
        <v>1500000</v>
      </c>
      <c r="O62" s="507"/>
      <c r="P62" s="507"/>
      <c r="Q62" s="507"/>
      <c r="R62" s="730">
        <f t="shared" si="1"/>
        <v>1500000</v>
      </c>
      <c r="S62" s="507"/>
    </row>
    <row r="63" spans="1:19" ht="14.4" customHeight="1">
      <c r="A63" s="506"/>
      <c r="B63" s="508" t="s">
        <v>2475</v>
      </c>
      <c r="C63" s="507"/>
      <c r="D63" s="3"/>
      <c r="E63" s="507"/>
      <c r="F63" s="507"/>
      <c r="G63" s="507"/>
      <c r="H63" s="507"/>
      <c r="I63" s="507"/>
      <c r="J63" s="507"/>
      <c r="K63" s="507"/>
      <c r="L63" s="507"/>
      <c r="M63" s="507">
        <v>1220000</v>
      </c>
      <c r="N63" s="507">
        <v>1220000</v>
      </c>
      <c r="O63" s="507"/>
      <c r="P63" s="507"/>
      <c r="Q63" s="507"/>
      <c r="R63" s="730">
        <f t="shared" si="1"/>
        <v>1220000</v>
      </c>
      <c r="S63" s="507"/>
    </row>
    <row r="64" spans="1:19" ht="14.4" customHeight="1">
      <c r="A64" s="506"/>
      <c r="B64" s="508" t="s">
        <v>624</v>
      </c>
      <c r="C64" s="507">
        <v>510</v>
      </c>
      <c r="D64" s="507">
        <f t="shared" ref="D64:L64" si="2">SUM(D3:D60)</f>
        <v>22484376</v>
      </c>
      <c r="E64" s="507">
        <f t="shared" si="2"/>
        <v>3281000</v>
      </c>
      <c r="F64" s="507">
        <f t="shared" si="2"/>
        <v>1139660</v>
      </c>
      <c r="G64" s="507">
        <f t="shared" si="2"/>
        <v>3559135</v>
      </c>
      <c r="H64" s="507">
        <f t="shared" si="2"/>
        <v>1498590</v>
      </c>
      <c r="I64" s="507">
        <f t="shared" si="2"/>
        <v>1498590</v>
      </c>
      <c r="J64" s="507">
        <f t="shared" si="2"/>
        <v>183473</v>
      </c>
      <c r="K64" s="507">
        <f t="shared" si="2"/>
        <v>187326</v>
      </c>
      <c r="L64" s="507">
        <f t="shared" si="2"/>
        <v>766800</v>
      </c>
      <c r="M64" s="507">
        <f>SUM(M61:M63)</f>
        <v>5780000</v>
      </c>
      <c r="N64" s="507">
        <f>SUM(N3:N63)</f>
        <v>40318950</v>
      </c>
      <c r="O64" s="507">
        <f t="shared" ref="O64:R64" si="3">SUM(O3:O63)</f>
        <v>0</v>
      </c>
      <c r="P64" s="507">
        <f t="shared" si="3"/>
        <v>2778349</v>
      </c>
      <c r="Q64" s="507">
        <f t="shared" si="3"/>
        <v>1997400</v>
      </c>
      <c r="R64" s="730">
        <f t="shared" si="3"/>
        <v>45094699</v>
      </c>
      <c r="S64" s="507">
        <f t="shared" ref="S64" si="4">SUM(S3:S60)</f>
        <v>1714000</v>
      </c>
    </row>
  </sheetData>
  <phoneticPr fontId="15" type="noConversion"/>
  <pageMargins left="0.70866141732283472" right="0.70866141732283472" top="0.39370078740157483" bottom="0.43307086614173229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D58"/>
  <sheetViews>
    <sheetView topLeftCell="C40" workbookViewId="0">
      <selection activeCell="F62" sqref="F62"/>
    </sheetView>
  </sheetViews>
  <sheetFormatPr defaultRowHeight="13.8"/>
  <cols>
    <col min="1" max="1" width="16.296875" customWidth="1"/>
    <col min="2" max="2" width="8.296875" customWidth="1"/>
    <col min="3" max="3" width="13.796875" customWidth="1"/>
    <col min="4" max="4" width="20" bestFit="1" customWidth="1"/>
  </cols>
  <sheetData>
    <row r="3" spans="1:4">
      <c r="B3" s="12" t="s">
        <v>687</v>
      </c>
    </row>
    <row r="4" spans="1:4">
      <c r="A4" s="9" t="s">
        <v>637</v>
      </c>
      <c r="B4" t="s">
        <v>638</v>
      </c>
      <c r="C4" s="3" t="s">
        <v>688</v>
      </c>
      <c r="D4" s="3" t="s">
        <v>689</v>
      </c>
    </row>
    <row r="5" spans="1:4">
      <c r="A5" s="10" t="s">
        <v>613</v>
      </c>
      <c r="B5" s="11">
        <v>3</v>
      </c>
      <c r="C5" s="11">
        <v>5290</v>
      </c>
      <c r="D5" s="11">
        <v>11485</v>
      </c>
    </row>
    <row r="6" spans="1:4">
      <c r="A6" s="10" t="s">
        <v>587</v>
      </c>
      <c r="B6" s="11">
        <v>4</v>
      </c>
      <c r="C6" s="11">
        <v>7320</v>
      </c>
      <c r="D6" s="11">
        <v>15740</v>
      </c>
    </row>
    <row r="7" spans="1:4">
      <c r="A7" s="10" t="s">
        <v>579</v>
      </c>
      <c r="B7" s="11">
        <v>16</v>
      </c>
      <c r="C7" s="11">
        <v>28330</v>
      </c>
      <c r="D7" s="11">
        <v>58519</v>
      </c>
    </row>
    <row r="8" spans="1:4">
      <c r="A8" s="10" t="s">
        <v>609</v>
      </c>
      <c r="B8" s="11">
        <v>8</v>
      </c>
      <c r="C8" s="11">
        <v>14910</v>
      </c>
      <c r="D8" s="11">
        <v>29992</v>
      </c>
    </row>
    <row r="9" spans="1:4">
      <c r="A9" s="10" t="s">
        <v>596</v>
      </c>
      <c r="B9" s="11">
        <v>3</v>
      </c>
      <c r="C9" s="11">
        <v>5090</v>
      </c>
      <c r="D9" s="11">
        <v>12818</v>
      </c>
    </row>
    <row r="10" spans="1:4">
      <c r="A10" s="10" t="s">
        <v>582</v>
      </c>
      <c r="B10" s="11">
        <v>9</v>
      </c>
      <c r="C10" s="11">
        <v>14810</v>
      </c>
      <c r="D10" s="11">
        <v>32025</v>
      </c>
    </row>
    <row r="11" spans="1:4">
      <c r="A11" s="10" t="s">
        <v>593</v>
      </c>
      <c r="B11" s="11">
        <v>4</v>
      </c>
      <c r="C11" s="11">
        <v>6410</v>
      </c>
      <c r="D11" s="11">
        <v>15060</v>
      </c>
    </row>
    <row r="12" spans="1:4">
      <c r="A12" s="10" t="s">
        <v>566</v>
      </c>
      <c r="B12" s="11">
        <v>3</v>
      </c>
      <c r="C12" s="11">
        <v>4890</v>
      </c>
      <c r="D12" s="11">
        <v>10529</v>
      </c>
    </row>
    <row r="13" spans="1:4">
      <c r="A13" s="10" t="s">
        <v>580</v>
      </c>
      <c r="B13" s="11">
        <v>11</v>
      </c>
      <c r="C13" s="11">
        <v>22660</v>
      </c>
      <c r="D13" s="11">
        <v>60044</v>
      </c>
    </row>
    <row r="14" spans="1:4">
      <c r="A14" s="10" t="s">
        <v>598</v>
      </c>
      <c r="B14" s="11">
        <v>7</v>
      </c>
      <c r="C14" s="11">
        <v>12310</v>
      </c>
      <c r="D14" s="11">
        <v>27461</v>
      </c>
    </row>
    <row r="15" spans="1:4">
      <c r="A15" s="10" t="s">
        <v>568</v>
      </c>
      <c r="B15" s="11">
        <v>5</v>
      </c>
      <c r="C15" s="11">
        <v>8090</v>
      </c>
      <c r="D15" s="11">
        <v>15443</v>
      </c>
    </row>
    <row r="16" spans="1:4">
      <c r="A16" s="10" t="s">
        <v>564</v>
      </c>
      <c r="B16" s="11">
        <v>7</v>
      </c>
      <c r="C16" s="11">
        <v>10592</v>
      </c>
      <c r="D16" s="11">
        <v>23294.799999999999</v>
      </c>
    </row>
    <row r="17" spans="1:4">
      <c r="A17" s="10" t="s">
        <v>581</v>
      </c>
      <c r="B17" s="11">
        <v>9</v>
      </c>
      <c r="C17" s="11">
        <v>15085</v>
      </c>
      <c r="D17" s="11">
        <v>30746</v>
      </c>
    </row>
    <row r="18" spans="1:4">
      <c r="A18" s="10" t="s">
        <v>567</v>
      </c>
      <c r="B18" s="11">
        <v>2</v>
      </c>
      <c r="C18" s="11">
        <v>3740</v>
      </c>
      <c r="D18" s="11">
        <v>6950</v>
      </c>
    </row>
    <row r="19" spans="1:4">
      <c r="A19" s="10" t="s">
        <v>575</v>
      </c>
      <c r="B19" s="11">
        <v>12</v>
      </c>
      <c r="C19" s="11">
        <v>21180</v>
      </c>
      <c r="D19" s="11">
        <v>42458</v>
      </c>
    </row>
    <row r="20" spans="1:4">
      <c r="A20" s="10" t="s">
        <v>617</v>
      </c>
      <c r="B20" s="11">
        <v>15</v>
      </c>
      <c r="C20" s="11">
        <v>26510</v>
      </c>
      <c r="D20" s="11">
        <v>45890</v>
      </c>
    </row>
    <row r="21" spans="1:4">
      <c r="A21" s="10" t="s">
        <v>603</v>
      </c>
      <c r="B21" s="11">
        <v>4</v>
      </c>
      <c r="C21" s="11">
        <v>6460</v>
      </c>
      <c r="D21" s="11">
        <v>14342</v>
      </c>
    </row>
    <row r="22" spans="1:4">
      <c r="A22" s="10" t="s">
        <v>578</v>
      </c>
      <c r="B22" s="11">
        <v>8</v>
      </c>
      <c r="C22" s="11">
        <v>15200</v>
      </c>
      <c r="D22" s="11">
        <v>28054</v>
      </c>
    </row>
    <row r="23" spans="1:4">
      <c r="A23" s="10" t="s">
        <v>576</v>
      </c>
      <c r="B23" s="11">
        <v>3</v>
      </c>
      <c r="C23" s="11">
        <v>4890</v>
      </c>
      <c r="D23" s="11">
        <v>11737</v>
      </c>
    </row>
    <row r="24" spans="1:4">
      <c r="A24" s="10" t="s">
        <v>600</v>
      </c>
      <c r="B24" s="11">
        <v>3</v>
      </c>
      <c r="C24" s="11">
        <v>5160</v>
      </c>
      <c r="D24" s="11">
        <v>13652</v>
      </c>
    </row>
    <row r="25" spans="1:4">
      <c r="A25" s="10" t="s">
        <v>584</v>
      </c>
      <c r="B25" s="11">
        <v>6</v>
      </c>
      <c r="C25" s="11">
        <v>10740</v>
      </c>
      <c r="D25" s="11">
        <v>22274</v>
      </c>
    </row>
    <row r="26" spans="1:4">
      <c r="A26" s="10" t="s">
        <v>573</v>
      </c>
      <c r="B26" s="11">
        <v>1</v>
      </c>
      <c r="C26" s="11">
        <v>1840</v>
      </c>
      <c r="D26" s="11">
        <v>4502</v>
      </c>
    </row>
    <row r="27" spans="1:4">
      <c r="A27" s="10" t="s">
        <v>569</v>
      </c>
      <c r="B27" s="11">
        <v>3</v>
      </c>
      <c r="C27" s="11">
        <v>4890</v>
      </c>
      <c r="D27" s="11">
        <v>11434</v>
      </c>
    </row>
    <row r="28" spans="1:4">
      <c r="A28" s="10" t="s">
        <v>571</v>
      </c>
      <c r="B28" s="11">
        <v>1</v>
      </c>
      <c r="C28" s="11">
        <v>1840</v>
      </c>
      <c r="D28" s="11">
        <v>4905</v>
      </c>
    </row>
    <row r="29" spans="1:4">
      <c r="A29" s="10" t="s">
        <v>591</v>
      </c>
      <c r="B29" s="11">
        <v>5</v>
      </c>
      <c r="C29" s="11">
        <v>9140</v>
      </c>
      <c r="D29" s="11">
        <v>18070</v>
      </c>
    </row>
    <row r="30" spans="1:4">
      <c r="A30" s="10" t="s">
        <v>614</v>
      </c>
      <c r="B30" s="11">
        <v>1</v>
      </c>
      <c r="C30" s="11">
        <v>1820</v>
      </c>
      <c r="D30" s="11">
        <v>2963</v>
      </c>
    </row>
    <row r="31" spans="1:4">
      <c r="A31" s="10" t="s">
        <v>608</v>
      </c>
      <c r="B31" s="11">
        <v>7</v>
      </c>
      <c r="C31" s="11">
        <v>12050</v>
      </c>
      <c r="D31" s="11">
        <v>26084</v>
      </c>
    </row>
    <row r="32" spans="1:4">
      <c r="A32" s="10" t="s">
        <v>594</v>
      </c>
      <c r="B32" s="11">
        <v>4</v>
      </c>
      <c r="C32" s="11">
        <v>6855</v>
      </c>
      <c r="D32" s="11">
        <v>15697</v>
      </c>
    </row>
    <row r="33" spans="1:4">
      <c r="A33" s="10" t="s">
        <v>590</v>
      </c>
      <c r="B33" s="11">
        <v>5</v>
      </c>
      <c r="C33" s="11">
        <v>8690</v>
      </c>
      <c r="D33" s="11">
        <v>18791</v>
      </c>
    </row>
    <row r="34" spans="1:4">
      <c r="A34" s="10" t="s">
        <v>606</v>
      </c>
      <c r="B34" s="11">
        <v>3</v>
      </c>
      <c r="C34" s="11">
        <v>5780</v>
      </c>
      <c r="D34" s="11">
        <v>11634</v>
      </c>
    </row>
    <row r="35" spans="1:4">
      <c r="A35" s="10" t="s">
        <v>572</v>
      </c>
      <c r="B35" s="11">
        <v>1</v>
      </c>
      <c r="C35" s="11">
        <v>1680</v>
      </c>
      <c r="D35" s="11">
        <v>4605</v>
      </c>
    </row>
    <row r="36" spans="1:4">
      <c r="A36" s="10" t="s">
        <v>612</v>
      </c>
      <c r="B36" s="11">
        <v>1</v>
      </c>
      <c r="C36" s="11">
        <v>1970</v>
      </c>
      <c r="D36" s="11">
        <v>3128</v>
      </c>
    </row>
    <row r="37" spans="1:4">
      <c r="A37" s="10" t="s">
        <v>607</v>
      </c>
      <c r="B37" s="11">
        <v>4</v>
      </c>
      <c r="C37" s="11">
        <v>5672</v>
      </c>
      <c r="D37" s="11">
        <v>13607</v>
      </c>
    </row>
    <row r="38" spans="1:4">
      <c r="A38" s="10" t="s">
        <v>574</v>
      </c>
      <c r="B38" s="11">
        <v>5</v>
      </c>
      <c r="C38" s="11">
        <v>9630</v>
      </c>
      <c r="D38" s="11">
        <v>18295</v>
      </c>
    </row>
    <row r="39" spans="1:4">
      <c r="A39" s="10" t="s">
        <v>570</v>
      </c>
      <c r="B39" s="11">
        <v>6</v>
      </c>
      <c r="C39" s="11">
        <v>10230</v>
      </c>
      <c r="D39" s="11">
        <v>23914</v>
      </c>
    </row>
    <row r="40" spans="1:4">
      <c r="A40" s="10" t="s">
        <v>604</v>
      </c>
      <c r="B40" s="11">
        <v>5</v>
      </c>
      <c r="C40" s="11">
        <v>8410</v>
      </c>
      <c r="D40" s="11">
        <v>19049</v>
      </c>
    </row>
    <row r="41" spans="1:4">
      <c r="A41" s="10" t="s">
        <v>595</v>
      </c>
      <c r="B41" s="11">
        <v>3</v>
      </c>
      <c r="C41" s="11">
        <v>5330</v>
      </c>
      <c r="D41" s="11">
        <v>11894</v>
      </c>
    </row>
    <row r="42" spans="1:4">
      <c r="A42" s="10" t="s">
        <v>605</v>
      </c>
      <c r="B42" s="11">
        <v>6</v>
      </c>
      <c r="C42" s="11">
        <v>11200</v>
      </c>
      <c r="D42" s="11">
        <v>20541</v>
      </c>
    </row>
    <row r="43" spans="1:4">
      <c r="A43" s="10" t="s">
        <v>588</v>
      </c>
      <c r="B43" s="11">
        <v>4</v>
      </c>
      <c r="C43" s="11">
        <v>7800</v>
      </c>
      <c r="D43" s="11">
        <v>14434</v>
      </c>
    </row>
    <row r="44" spans="1:4">
      <c r="A44" s="10" t="s">
        <v>577</v>
      </c>
      <c r="B44" s="11">
        <v>4</v>
      </c>
      <c r="C44" s="11">
        <v>7060</v>
      </c>
      <c r="D44" s="11">
        <v>16342</v>
      </c>
    </row>
    <row r="45" spans="1:4">
      <c r="A45" s="10" t="s">
        <v>599</v>
      </c>
      <c r="B45" s="11">
        <v>6</v>
      </c>
      <c r="C45" s="11">
        <v>8810</v>
      </c>
      <c r="D45" s="11">
        <v>21050</v>
      </c>
    </row>
    <row r="46" spans="1:4">
      <c r="A46" s="10" t="s">
        <v>610</v>
      </c>
      <c r="B46" s="11">
        <v>2</v>
      </c>
      <c r="C46" s="11">
        <v>3410</v>
      </c>
      <c r="D46" s="11">
        <v>8254</v>
      </c>
    </row>
    <row r="47" spans="1:4">
      <c r="A47" s="10" t="s">
        <v>601</v>
      </c>
      <c r="B47" s="11">
        <v>2</v>
      </c>
      <c r="C47" s="11">
        <v>3520</v>
      </c>
      <c r="D47" s="11">
        <v>8809</v>
      </c>
    </row>
    <row r="48" spans="1:4">
      <c r="A48" s="10" t="s">
        <v>611</v>
      </c>
      <c r="B48" s="11">
        <v>1</v>
      </c>
      <c r="C48" s="11">
        <v>1570</v>
      </c>
      <c r="D48" s="11">
        <v>3340</v>
      </c>
    </row>
    <row r="49" spans="1:4">
      <c r="A49" s="10" t="s">
        <v>585</v>
      </c>
      <c r="B49" s="11">
        <v>42</v>
      </c>
      <c r="C49" s="11">
        <v>57695</v>
      </c>
      <c r="D49" s="11">
        <v>191041</v>
      </c>
    </row>
    <row r="50" spans="1:4">
      <c r="A50" s="10" t="s">
        <v>597</v>
      </c>
      <c r="B50" s="11">
        <v>4</v>
      </c>
      <c r="C50" s="11">
        <v>7800</v>
      </c>
      <c r="D50" s="11">
        <v>13908</v>
      </c>
    </row>
    <row r="51" spans="1:4">
      <c r="A51" s="10" t="s">
        <v>636</v>
      </c>
      <c r="B51" s="11">
        <v>1</v>
      </c>
      <c r="C51" s="11">
        <v>1480</v>
      </c>
      <c r="D51" s="11">
        <v>2870</v>
      </c>
    </row>
    <row r="52" spans="1:4">
      <c r="A52" s="10" t="s">
        <v>625</v>
      </c>
      <c r="B52" s="11">
        <v>2</v>
      </c>
      <c r="C52" s="11">
        <v>3320</v>
      </c>
      <c r="D52" s="11">
        <v>7445</v>
      </c>
    </row>
    <row r="53" spans="1:4">
      <c r="A53" s="10" t="s">
        <v>602</v>
      </c>
      <c r="B53" s="11">
        <v>4</v>
      </c>
      <c r="C53" s="11">
        <v>6280</v>
      </c>
      <c r="D53" s="11">
        <v>13191</v>
      </c>
    </row>
    <row r="54" spans="1:4">
      <c r="A54" s="10" t="s">
        <v>589</v>
      </c>
      <c r="B54" s="11">
        <v>4</v>
      </c>
      <c r="C54" s="11">
        <v>7360</v>
      </c>
      <c r="D54" s="11">
        <v>15131</v>
      </c>
    </row>
    <row r="55" spans="1:4">
      <c r="A55" s="10" t="s">
        <v>592</v>
      </c>
      <c r="B55" s="11">
        <v>7</v>
      </c>
      <c r="C55" s="11">
        <v>12180</v>
      </c>
      <c r="D55" s="11">
        <v>30446</v>
      </c>
    </row>
    <row r="56" spans="1:4">
      <c r="A56" s="10" t="s">
        <v>583</v>
      </c>
      <c r="B56" s="11">
        <v>3</v>
      </c>
      <c r="C56" s="11">
        <v>4980</v>
      </c>
      <c r="D56" s="11">
        <v>11024</v>
      </c>
    </row>
    <row r="57" spans="1:4">
      <c r="A57" s="10" t="s">
        <v>586</v>
      </c>
      <c r="B57" s="11">
        <v>24</v>
      </c>
      <c r="C57" s="11">
        <v>33470</v>
      </c>
      <c r="D57" s="11">
        <v>113804</v>
      </c>
    </row>
    <row r="58" spans="1:4">
      <c r="A58" s="10" t="s">
        <v>624</v>
      </c>
      <c r="B58" s="11">
        <v>313</v>
      </c>
      <c r="C58" s="11">
        <v>523429</v>
      </c>
      <c r="D58" s="11">
        <v>1228715.8</v>
      </c>
    </row>
  </sheetData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47"/>
  <sheetViews>
    <sheetView topLeftCell="A27" workbookViewId="0">
      <selection activeCell="M44" sqref="M44"/>
    </sheetView>
  </sheetViews>
  <sheetFormatPr defaultRowHeight="13.8"/>
  <sheetData>
    <row r="1" spans="1:3" ht="15.6">
      <c r="A1" s="668" t="s">
        <v>961</v>
      </c>
      <c r="B1" s="667"/>
      <c r="C1" s="667" t="s">
        <v>962</v>
      </c>
    </row>
    <row r="2" spans="1:3" ht="15.6">
      <c r="A2" s="668">
        <v>201</v>
      </c>
      <c r="B2" s="667"/>
      <c r="C2" s="667" t="s">
        <v>963</v>
      </c>
    </row>
    <row r="3" spans="1:3" ht="15.6">
      <c r="A3" s="668">
        <v>20101</v>
      </c>
      <c r="B3" s="667"/>
      <c r="C3" s="667" t="s">
        <v>964</v>
      </c>
    </row>
    <row r="4" spans="1:3" ht="15.6">
      <c r="A4" s="668">
        <v>2010101</v>
      </c>
      <c r="B4" s="667"/>
      <c r="C4" s="667" t="s">
        <v>565</v>
      </c>
    </row>
    <row r="5" spans="1:3" ht="15.6">
      <c r="A5" s="668">
        <v>2010102</v>
      </c>
      <c r="B5" s="667"/>
      <c r="C5" s="667" t="s">
        <v>965</v>
      </c>
    </row>
    <row r="6" spans="1:3" ht="15.6">
      <c r="A6" s="668">
        <v>2010103</v>
      </c>
      <c r="B6" s="667"/>
      <c r="C6" s="667" t="s">
        <v>966</v>
      </c>
    </row>
    <row r="7" spans="1:3" ht="15.6">
      <c r="A7" s="668">
        <v>2010104</v>
      </c>
      <c r="B7" s="667"/>
      <c r="C7" s="667" t="s">
        <v>967</v>
      </c>
    </row>
    <row r="8" spans="1:3" ht="15.6">
      <c r="A8" s="668">
        <v>2010105</v>
      </c>
      <c r="B8" s="667"/>
      <c r="C8" s="667" t="s">
        <v>968</v>
      </c>
    </row>
    <row r="9" spans="1:3" ht="15.6">
      <c r="A9" s="668">
        <v>2010106</v>
      </c>
      <c r="B9" s="667"/>
      <c r="C9" s="667" t="s">
        <v>969</v>
      </c>
    </row>
    <row r="10" spans="1:3" ht="15.6">
      <c r="A10" s="668">
        <v>2010107</v>
      </c>
      <c r="B10" s="667"/>
      <c r="C10" s="667" t="s">
        <v>970</v>
      </c>
    </row>
    <row r="11" spans="1:3" ht="15.6">
      <c r="A11" s="668">
        <v>2010108</v>
      </c>
      <c r="B11" s="667"/>
      <c r="C11" s="667" t="s">
        <v>971</v>
      </c>
    </row>
    <row r="12" spans="1:3" ht="15.6">
      <c r="A12" s="668">
        <v>2010109</v>
      </c>
      <c r="B12" s="667"/>
      <c r="C12" s="667" t="s">
        <v>972</v>
      </c>
    </row>
    <row r="13" spans="1:3" ht="15.6">
      <c r="A13" s="668">
        <v>2010150</v>
      </c>
      <c r="B13" s="667"/>
      <c r="C13" s="667" t="s">
        <v>973</v>
      </c>
    </row>
    <row r="14" spans="1:3" ht="15.6">
      <c r="A14" s="668">
        <v>2010199</v>
      </c>
      <c r="B14" s="667"/>
      <c r="C14" s="667" t="s">
        <v>974</v>
      </c>
    </row>
    <row r="15" spans="1:3" ht="15.6">
      <c r="A15" s="668">
        <v>20102</v>
      </c>
      <c r="B15" s="667"/>
      <c r="C15" s="667" t="s">
        <v>975</v>
      </c>
    </row>
    <row r="16" spans="1:3" ht="15.6">
      <c r="A16" s="668">
        <v>2010201</v>
      </c>
      <c r="B16" s="667"/>
      <c r="C16" s="667" t="s">
        <v>565</v>
      </c>
    </row>
    <row r="17" spans="1:3" ht="15.6">
      <c r="A17" s="668">
        <v>2010202</v>
      </c>
      <c r="B17" s="667"/>
      <c r="C17" s="667" t="s">
        <v>965</v>
      </c>
    </row>
    <row r="18" spans="1:3" ht="15.6">
      <c r="A18" s="668">
        <v>2010203</v>
      </c>
      <c r="B18" s="667"/>
      <c r="C18" s="667" t="s">
        <v>966</v>
      </c>
    </row>
    <row r="19" spans="1:3" ht="15.6">
      <c r="A19" s="668">
        <v>2010204</v>
      </c>
      <c r="B19" s="667"/>
      <c r="C19" s="667" t="s">
        <v>976</v>
      </c>
    </row>
    <row r="20" spans="1:3" ht="15.6">
      <c r="A20" s="668">
        <v>2010205</v>
      </c>
      <c r="B20" s="667"/>
      <c r="C20" s="667" t="s">
        <v>977</v>
      </c>
    </row>
    <row r="21" spans="1:3" ht="15.6">
      <c r="A21" s="668">
        <v>2010206</v>
      </c>
      <c r="B21" s="667"/>
      <c r="C21" s="667" t="s">
        <v>978</v>
      </c>
    </row>
    <row r="22" spans="1:3" ht="15.6">
      <c r="A22" s="668">
        <v>2010250</v>
      </c>
      <c r="B22" s="667"/>
      <c r="C22" s="667" t="s">
        <v>973</v>
      </c>
    </row>
    <row r="23" spans="1:3" ht="15.6">
      <c r="A23" s="668">
        <v>2010299</v>
      </c>
      <c r="B23" s="667"/>
      <c r="C23" s="667" t="s">
        <v>979</v>
      </c>
    </row>
    <row r="24" spans="1:3" ht="15.6">
      <c r="A24" s="668">
        <v>20103</v>
      </c>
      <c r="B24" s="667"/>
      <c r="C24" s="667" t="s">
        <v>980</v>
      </c>
    </row>
    <row r="25" spans="1:3" ht="15.6">
      <c r="A25" s="668">
        <v>2010301</v>
      </c>
      <c r="B25" s="667"/>
      <c r="C25" s="667" t="s">
        <v>565</v>
      </c>
    </row>
    <row r="26" spans="1:3" ht="15.6">
      <c r="A26" s="668">
        <v>2010302</v>
      </c>
      <c r="B26" s="667"/>
      <c r="C26" s="667" t="s">
        <v>965</v>
      </c>
    </row>
    <row r="27" spans="1:3" ht="15.6">
      <c r="A27" s="668">
        <v>2010303</v>
      </c>
      <c r="B27" s="667"/>
      <c r="C27" s="667" t="s">
        <v>966</v>
      </c>
    </row>
    <row r="28" spans="1:3" ht="15.6">
      <c r="A28" s="668">
        <v>2010304</v>
      </c>
      <c r="B28" s="667"/>
      <c r="C28" s="667" t="s">
        <v>981</v>
      </c>
    </row>
    <row r="29" spans="1:3" ht="15.6">
      <c r="A29" s="668">
        <v>2010305</v>
      </c>
      <c r="B29" s="667"/>
      <c r="C29" s="667" t="s">
        <v>982</v>
      </c>
    </row>
    <row r="30" spans="1:3" ht="15.6">
      <c r="A30" s="668">
        <v>2010306</v>
      </c>
      <c r="B30" s="667"/>
      <c r="C30" s="667" t="s">
        <v>983</v>
      </c>
    </row>
    <row r="31" spans="1:3" ht="15.6">
      <c r="A31" s="668">
        <v>2010307</v>
      </c>
      <c r="B31" s="667"/>
      <c r="C31" s="667" t="s">
        <v>984</v>
      </c>
    </row>
    <row r="32" spans="1:3" ht="15.6">
      <c r="A32" s="668">
        <v>2010308</v>
      </c>
      <c r="B32" s="667"/>
      <c r="C32" s="667" t="s">
        <v>985</v>
      </c>
    </row>
    <row r="33" spans="1:3" ht="15.6">
      <c r="A33" s="668">
        <v>2010309</v>
      </c>
      <c r="B33" s="667"/>
      <c r="C33" s="667" t="s">
        <v>986</v>
      </c>
    </row>
    <row r="34" spans="1:3" ht="15.6">
      <c r="A34" s="668">
        <v>2010350</v>
      </c>
      <c r="B34" s="667"/>
      <c r="C34" s="667" t="s">
        <v>973</v>
      </c>
    </row>
    <row r="35" spans="1:3" ht="15.6">
      <c r="A35" s="668">
        <v>2010399</v>
      </c>
      <c r="B35" s="667"/>
      <c r="C35" s="667" t="s">
        <v>987</v>
      </c>
    </row>
    <row r="36" spans="1:3" ht="15.6">
      <c r="A36" s="668">
        <v>20104</v>
      </c>
      <c r="B36" s="667"/>
      <c r="C36" s="667" t="s">
        <v>988</v>
      </c>
    </row>
    <row r="37" spans="1:3" ht="15.6">
      <c r="A37" s="668">
        <v>2010401</v>
      </c>
      <c r="B37" s="667"/>
      <c r="C37" s="667" t="s">
        <v>565</v>
      </c>
    </row>
    <row r="38" spans="1:3" ht="15.6">
      <c r="A38" s="668">
        <v>2010402</v>
      </c>
      <c r="B38" s="667"/>
      <c r="C38" s="667" t="s">
        <v>965</v>
      </c>
    </row>
    <row r="39" spans="1:3" ht="15.6">
      <c r="A39" s="668">
        <v>2010403</v>
      </c>
      <c r="B39" s="667"/>
      <c r="C39" s="667" t="s">
        <v>966</v>
      </c>
    </row>
    <row r="40" spans="1:3" ht="15.6">
      <c r="A40" s="668">
        <v>2010404</v>
      </c>
      <c r="B40" s="667"/>
      <c r="C40" s="667" t="s">
        <v>989</v>
      </c>
    </row>
    <row r="41" spans="1:3" ht="15.6">
      <c r="A41" s="668">
        <v>2010405</v>
      </c>
      <c r="B41" s="667"/>
      <c r="C41" s="667" t="s">
        <v>990</v>
      </c>
    </row>
    <row r="42" spans="1:3" ht="15.6">
      <c r="A42" s="668">
        <v>2010406</v>
      </c>
      <c r="B42" s="667"/>
      <c r="C42" s="667" t="s">
        <v>991</v>
      </c>
    </row>
    <row r="43" spans="1:3" ht="15.6">
      <c r="A43" s="668">
        <v>2010407</v>
      </c>
      <c r="B43" s="667"/>
      <c r="C43" s="667" t="s">
        <v>992</v>
      </c>
    </row>
    <row r="44" spans="1:3" ht="15.6">
      <c r="A44" s="668">
        <v>2010408</v>
      </c>
      <c r="B44" s="667"/>
      <c r="C44" s="667" t="s">
        <v>993</v>
      </c>
    </row>
    <row r="45" spans="1:3" ht="15.6">
      <c r="A45" s="668">
        <v>2010409</v>
      </c>
      <c r="B45" s="667"/>
      <c r="C45" s="667" t="s">
        <v>994</v>
      </c>
    </row>
    <row r="46" spans="1:3" ht="15.6">
      <c r="A46" s="668">
        <v>2010450</v>
      </c>
      <c r="B46" s="667"/>
      <c r="C46" s="667" t="s">
        <v>973</v>
      </c>
    </row>
    <row r="47" spans="1:3" ht="15.6">
      <c r="A47" s="668">
        <v>2010499</v>
      </c>
      <c r="B47" s="667"/>
      <c r="C47" s="667" t="s">
        <v>995</v>
      </c>
    </row>
    <row r="48" spans="1:3" ht="15.6">
      <c r="A48" s="668">
        <v>20105</v>
      </c>
      <c r="B48" s="667"/>
      <c r="C48" s="667" t="s">
        <v>996</v>
      </c>
    </row>
    <row r="49" spans="1:3" ht="15.6">
      <c r="A49" s="668">
        <v>2010501</v>
      </c>
      <c r="B49" s="667"/>
      <c r="C49" s="667" t="s">
        <v>565</v>
      </c>
    </row>
    <row r="50" spans="1:3" ht="15.6">
      <c r="A50" s="668">
        <v>2010502</v>
      </c>
      <c r="B50" s="667"/>
      <c r="C50" s="667" t="s">
        <v>965</v>
      </c>
    </row>
    <row r="51" spans="1:3" ht="15.6">
      <c r="A51" s="668">
        <v>2010503</v>
      </c>
      <c r="B51" s="667"/>
      <c r="C51" s="667" t="s">
        <v>966</v>
      </c>
    </row>
    <row r="52" spans="1:3" ht="15.6">
      <c r="A52" s="668">
        <v>2010504</v>
      </c>
      <c r="B52" s="667"/>
      <c r="C52" s="667" t="s">
        <v>997</v>
      </c>
    </row>
    <row r="53" spans="1:3" ht="15.6">
      <c r="A53" s="668">
        <v>2010505</v>
      </c>
      <c r="B53" s="667"/>
      <c r="C53" s="667" t="s">
        <v>998</v>
      </c>
    </row>
    <row r="54" spans="1:3" ht="15.6">
      <c r="A54" s="668">
        <v>2010506</v>
      </c>
      <c r="B54" s="667"/>
      <c r="C54" s="667" t="s">
        <v>999</v>
      </c>
    </row>
    <row r="55" spans="1:3" ht="15.6">
      <c r="A55" s="668">
        <v>2010507</v>
      </c>
      <c r="B55" s="667"/>
      <c r="C55" s="667" t="s">
        <v>1000</v>
      </c>
    </row>
    <row r="56" spans="1:3" ht="15.6">
      <c r="A56" s="668">
        <v>2010508</v>
      </c>
      <c r="B56" s="667"/>
      <c r="C56" s="667" t="s">
        <v>1001</v>
      </c>
    </row>
    <row r="57" spans="1:3" ht="15.6">
      <c r="A57" s="668">
        <v>2010550</v>
      </c>
      <c r="B57" s="667"/>
      <c r="C57" s="667" t="s">
        <v>973</v>
      </c>
    </row>
    <row r="58" spans="1:3" ht="15.6">
      <c r="A58" s="668">
        <v>2010599</v>
      </c>
      <c r="B58" s="667"/>
      <c r="C58" s="667" t="s">
        <v>1002</v>
      </c>
    </row>
    <row r="59" spans="1:3" ht="15.6">
      <c r="A59" s="668">
        <v>20106</v>
      </c>
      <c r="B59" s="667"/>
      <c r="C59" s="667" t="s">
        <v>1003</v>
      </c>
    </row>
    <row r="60" spans="1:3" ht="15.6">
      <c r="A60" s="668">
        <v>2010601</v>
      </c>
      <c r="B60" s="667"/>
      <c r="C60" s="667" t="s">
        <v>565</v>
      </c>
    </row>
    <row r="61" spans="1:3" ht="15.6">
      <c r="A61" s="668">
        <v>2010602</v>
      </c>
      <c r="B61" s="667"/>
      <c r="C61" s="667" t="s">
        <v>965</v>
      </c>
    </row>
    <row r="62" spans="1:3" ht="15.6">
      <c r="A62" s="668">
        <v>2010603</v>
      </c>
      <c r="B62" s="667"/>
      <c r="C62" s="667" t="s">
        <v>966</v>
      </c>
    </row>
    <row r="63" spans="1:3" ht="15.6">
      <c r="A63" s="668">
        <v>2010604</v>
      </c>
      <c r="B63" s="667"/>
      <c r="C63" s="667" t="s">
        <v>1004</v>
      </c>
    </row>
    <row r="64" spans="1:3" ht="15.6">
      <c r="A64" s="668">
        <v>2010605</v>
      </c>
      <c r="B64" s="667"/>
      <c r="C64" s="667" t="s">
        <v>1005</v>
      </c>
    </row>
    <row r="65" spans="1:3" ht="15.6">
      <c r="A65" s="668">
        <v>2010606</v>
      </c>
      <c r="B65" s="667"/>
      <c r="C65" s="667" t="s">
        <v>1006</v>
      </c>
    </row>
    <row r="66" spans="1:3" ht="15.6">
      <c r="A66" s="668">
        <v>2010607</v>
      </c>
      <c r="B66" s="667"/>
      <c r="C66" s="667" t="s">
        <v>1007</v>
      </c>
    </row>
    <row r="67" spans="1:3" ht="15.6">
      <c r="A67" s="668">
        <v>2010608</v>
      </c>
      <c r="B67" s="667"/>
      <c r="C67" s="667" t="s">
        <v>1008</v>
      </c>
    </row>
    <row r="68" spans="1:3" ht="15.6">
      <c r="A68" s="668">
        <v>2010650</v>
      </c>
      <c r="B68" s="667"/>
      <c r="C68" s="667" t="s">
        <v>973</v>
      </c>
    </row>
    <row r="69" spans="1:3" ht="15.6">
      <c r="A69" s="668">
        <v>2010699</v>
      </c>
      <c r="B69" s="667"/>
      <c r="C69" s="667" t="s">
        <v>1009</v>
      </c>
    </row>
    <row r="70" spans="1:3" ht="15.6">
      <c r="A70" s="668">
        <v>20107</v>
      </c>
      <c r="B70" s="667"/>
      <c r="C70" s="667" t="s">
        <v>1010</v>
      </c>
    </row>
    <row r="71" spans="1:3" ht="15.6">
      <c r="A71" s="668">
        <v>2010701</v>
      </c>
      <c r="B71" s="667"/>
      <c r="C71" s="667" t="s">
        <v>565</v>
      </c>
    </row>
    <row r="72" spans="1:3" ht="15.6">
      <c r="A72" s="668">
        <v>2010702</v>
      </c>
      <c r="B72" s="667"/>
      <c r="C72" s="667" t="s">
        <v>965</v>
      </c>
    </row>
    <row r="73" spans="1:3" ht="15.6">
      <c r="A73" s="668">
        <v>2010703</v>
      </c>
      <c r="B73" s="667"/>
      <c r="C73" s="667" t="s">
        <v>966</v>
      </c>
    </row>
    <row r="74" spans="1:3" ht="15.6">
      <c r="A74" s="668">
        <v>2010704</v>
      </c>
      <c r="B74" s="667"/>
      <c r="C74" s="667" t="s">
        <v>1011</v>
      </c>
    </row>
    <row r="75" spans="1:3" ht="15.6">
      <c r="A75" s="668">
        <v>2010705</v>
      </c>
      <c r="B75" s="667"/>
      <c r="C75" s="667" t="s">
        <v>1012</v>
      </c>
    </row>
    <row r="76" spans="1:3" ht="15.6">
      <c r="A76" s="668">
        <v>2010706</v>
      </c>
      <c r="B76" s="667"/>
      <c r="C76" s="667" t="s">
        <v>1013</v>
      </c>
    </row>
    <row r="77" spans="1:3" ht="15.6">
      <c r="A77" s="668">
        <v>2010707</v>
      </c>
      <c r="B77" s="667"/>
      <c r="C77" s="667" t="s">
        <v>1014</v>
      </c>
    </row>
    <row r="78" spans="1:3" ht="15.6">
      <c r="A78" s="668">
        <v>2010708</v>
      </c>
      <c r="B78" s="667"/>
      <c r="C78" s="667" t="s">
        <v>1015</v>
      </c>
    </row>
    <row r="79" spans="1:3" ht="15.6">
      <c r="A79" s="668">
        <v>2010709</v>
      </c>
      <c r="B79" s="667"/>
      <c r="C79" s="667" t="s">
        <v>1007</v>
      </c>
    </row>
    <row r="80" spans="1:3" ht="15.6">
      <c r="A80" s="668">
        <v>2010750</v>
      </c>
      <c r="B80" s="667"/>
      <c r="C80" s="667" t="s">
        <v>973</v>
      </c>
    </row>
    <row r="81" spans="1:3" ht="15.6">
      <c r="A81" s="668">
        <v>2010799</v>
      </c>
      <c r="B81" s="667"/>
      <c r="C81" s="667" t="s">
        <v>1016</v>
      </c>
    </row>
    <row r="82" spans="1:3" ht="15.6">
      <c r="A82" s="668">
        <v>20108</v>
      </c>
      <c r="B82" s="667"/>
      <c r="C82" s="667" t="s">
        <v>1017</v>
      </c>
    </row>
    <row r="83" spans="1:3" ht="15.6">
      <c r="A83" s="668">
        <v>2010801</v>
      </c>
      <c r="B83" s="667"/>
      <c r="C83" s="667" t="s">
        <v>565</v>
      </c>
    </row>
    <row r="84" spans="1:3" ht="15.6">
      <c r="A84" s="668">
        <v>2010802</v>
      </c>
      <c r="B84" s="667"/>
      <c r="C84" s="667" t="s">
        <v>965</v>
      </c>
    </row>
    <row r="85" spans="1:3" ht="15.6">
      <c r="A85" s="668">
        <v>2010803</v>
      </c>
      <c r="B85" s="667"/>
      <c r="C85" s="667" t="s">
        <v>966</v>
      </c>
    </row>
    <row r="86" spans="1:3" ht="15.6">
      <c r="A86" s="668">
        <v>2010804</v>
      </c>
      <c r="B86" s="667"/>
      <c r="C86" s="667" t="s">
        <v>1018</v>
      </c>
    </row>
    <row r="87" spans="1:3" ht="15.6">
      <c r="A87" s="668">
        <v>2010805</v>
      </c>
      <c r="B87" s="667"/>
      <c r="C87" s="667" t="s">
        <v>1019</v>
      </c>
    </row>
    <row r="88" spans="1:3" ht="15.6">
      <c r="A88" s="668">
        <v>2010806</v>
      </c>
      <c r="B88" s="667"/>
      <c r="C88" s="667" t="s">
        <v>1007</v>
      </c>
    </row>
    <row r="89" spans="1:3" ht="15.6">
      <c r="A89" s="668">
        <v>2010850</v>
      </c>
      <c r="B89" s="667"/>
      <c r="C89" s="667" t="s">
        <v>973</v>
      </c>
    </row>
    <row r="90" spans="1:3" ht="15.6">
      <c r="A90" s="668">
        <v>2010899</v>
      </c>
      <c r="B90" s="667"/>
      <c r="C90" s="667" t="s">
        <v>1020</v>
      </c>
    </row>
    <row r="91" spans="1:3" ht="15.6">
      <c r="A91" s="668">
        <v>20109</v>
      </c>
      <c r="B91" s="667"/>
      <c r="C91" s="667" t="s">
        <v>1021</v>
      </c>
    </row>
    <row r="92" spans="1:3" ht="15.6">
      <c r="A92" s="668">
        <v>2010901</v>
      </c>
      <c r="B92" s="667"/>
      <c r="C92" s="667" t="s">
        <v>565</v>
      </c>
    </row>
    <row r="93" spans="1:3" ht="15.6">
      <c r="A93" s="668">
        <v>2010902</v>
      </c>
      <c r="B93" s="667"/>
      <c r="C93" s="667" t="s">
        <v>965</v>
      </c>
    </row>
    <row r="94" spans="1:3" ht="15.6">
      <c r="A94" s="668">
        <v>2010903</v>
      </c>
      <c r="B94" s="667"/>
      <c r="C94" s="667" t="s">
        <v>966</v>
      </c>
    </row>
    <row r="95" spans="1:3" ht="15.6">
      <c r="A95" s="668">
        <v>2010904</v>
      </c>
      <c r="B95" s="667"/>
      <c r="C95" s="667" t="s">
        <v>1022</v>
      </c>
    </row>
    <row r="96" spans="1:3" ht="15.6">
      <c r="A96" s="668">
        <v>2010905</v>
      </c>
      <c r="B96" s="667"/>
      <c r="C96" s="667" t="s">
        <v>1023</v>
      </c>
    </row>
    <row r="97" spans="1:3" ht="15.6">
      <c r="A97" s="668">
        <v>2010907</v>
      </c>
      <c r="B97" s="667"/>
      <c r="C97" s="667" t="s">
        <v>1024</v>
      </c>
    </row>
    <row r="98" spans="1:3" ht="15.6">
      <c r="A98" s="668">
        <v>2010908</v>
      </c>
      <c r="B98" s="667"/>
      <c r="C98" s="667" t="s">
        <v>1007</v>
      </c>
    </row>
    <row r="99" spans="1:3" ht="15.6">
      <c r="A99" s="668">
        <v>2010950</v>
      </c>
      <c r="B99" s="667"/>
      <c r="C99" s="667" t="s">
        <v>973</v>
      </c>
    </row>
    <row r="100" spans="1:3" ht="15.6">
      <c r="A100" s="668">
        <v>2010999</v>
      </c>
      <c r="B100" s="667"/>
      <c r="C100" s="667" t="s">
        <v>1025</v>
      </c>
    </row>
    <row r="101" spans="1:3" ht="15.6">
      <c r="A101" s="668">
        <v>20110</v>
      </c>
      <c r="B101" s="667"/>
      <c r="C101" s="667" t="s">
        <v>1026</v>
      </c>
    </row>
    <row r="102" spans="1:3" ht="15.6">
      <c r="A102" s="668">
        <v>2011001</v>
      </c>
      <c r="B102" s="667"/>
      <c r="C102" s="667" t="s">
        <v>565</v>
      </c>
    </row>
    <row r="103" spans="1:3" ht="15.6">
      <c r="A103" s="668">
        <v>2011002</v>
      </c>
      <c r="B103" s="667"/>
      <c r="C103" s="667" t="s">
        <v>965</v>
      </c>
    </row>
    <row r="104" spans="1:3" ht="15.6">
      <c r="A104" s="668">
        <v>2011003</v>
      </c>
      <c r="B104" s="667"/>
      <c r="C104" s="667" t="s">
        <v>966</v>
      </c>
    </row>
    <row r="105" spans="1:3" ht="15.6">
      <c r="A105" s="668">
        <v>2011004</v>
      </c>
      <c r="B105" s="667"/>
      <c r="C105" s="667" t="s">
        <v>1027</v>
      </c>
    </row>
    <row r="106" spans="1:3" ht="15.6">
      <c r="A106" s="668">
        <v>2011005</v>
      </c>
      <c r="B106" s="667"/>
      <c r="C106" s="667" t="s">
        <v>1028</v>
      </c>
    </row>
    <row r="107" spans="1:3" ht="15.6">
      <c r="A107" s="668">
        <v>2011006</v>
      </c>
      <c r="B107" s="667"/>
      <c r="C107" s="667" t="s">
        <v>1029</v>
      </c>
    </row>
    <row r="108" spans="1:3" ht="15.6">
      <c r="A108" s="668">
        <v>2011007</v>
      </c>
      <c r="B108" s="667"/>
      <c r="C108" s="667" t="s">
        <v>1030</v>
      </c>
    </row>
    <row r="109" spans="1:3" ht="15.6">
      <c r="A109" s="668">
        <v>2011008</v>
      </c>
      <c r="B109" s="667"/>
      <c r="C109" s="667" t="s">
        <v>1031</v>
      </c>
    </row>
    <row r="110" spans="1:3" ht="15.6">
      <c r="A110" s="668">
        <v>2011009</v>
      </c>
      <c r="B110" s="667"/>
      <c r="C110" s="667" t="s">
        <v>1032</v>
      </c>
    </row>
    <row r="111" spans="1:3" ht="15.6">
      <c r="A111" s="668">
        <v>2011010</v>
      </c>
      <c r="B111" s="667"/>
      <c r="C111" s="667" t="s">
        <v>1033</v>
      </c>
    </row>
    <row r="112" spans="1:3" ht="15.6">
      <c r="A112" s="668">
        <v>2011011</v>
      </c>
      <c r="B112" s="667"/>
      <c r="C112" s="667" t="s">
        <v>1034</v>
      </c>
    </row>
    <row r="113" spans="1:3" ht="15.6">
      <c r="A113" s="668">
        <v>2011012</v>
      </c>
      <c r="B113" s="667"/>
      <c r="C113" s="667" t="s">
        <v>1035</v>
      </c>
    </row>
    <row r="114" spans="1:3" ht="15.6">
      <c r="A114" s="668">
        <v>2011050</v>
      </c>
      <c r="B114" s="667"/>
      <c r="C114" s="667" t="s">
        <v>973</v>
      </c>
    </row>
    <row r="115" spans="1:3" ht="15.6">
      <c r="A115" s="668">
        <v>2011099</v>
      </c>
      <c r="B115" s="667"/>
      <c r="C115" s="667" t="s">
        <v>1036</v>
      </c>
    </row>
    <row r="116" spans="1:3" ht="15.6">
      <c r="A116" s="668">
        <v>20111</v>
      </c>
      <c r="B116" s="667"/>
      <c r="C116" s="667" t="s">
        <v>1037</v>
      </c>
    </row>
    <row r="117" spans="1:3" ht="15.6">
      <c r="A117" s="668">
        <v>2011101</v>
      </c>
      <c r="B117" s="667"/>
      <c r="C117" s="667" t="s">
        <v>565</v>
      </c>
    </row>
    <row r="118" spans="1:3" ht="15.6">
      <c r="A118" s="668">
        <v>2011102</v>
      </c>
      <c r="B118" s="667"/>
      <c r="C118" s="667" t="s">
        <v>965</v>
      </c>
    </row>
    <row r="119" spans="1:3" ht="15.6">
      <c r="A119" s="668">
        <v>2011103</v>
      </c>
      <c r="B119" s="667"/>
      <c r="C119" s="667" t="s">
        <v>966</v>
      </c>
    </row>
    <row r="120" spans="1:3" ht="15.6">
      <c r="A120" s="668">
        <v>2011104</v>
      </c>
      <c r="B120" s="667"/>
      <c r="C120" s="667" t="s">
        <v>1038</v>
      </c>
    </row>
    <row r="121" spans="1:3" ht="15.6">
      <c r="A121" s="668">
        <v>2011105</v>
      </c>
      <c r="B121" s="667"/>
      <c r="C121" s="667" t="s">
        <v>1039</v>
      </c>
    </row>
    <row r="122" spans="1:3" ht="15.6">
      <c r="A122" s="668">
        <v>2011106</v>
      </c>
      <c r="B122" s="667"/>
      <c r="C122" s="667" t="s">
        <v>1040</v>
      </c>
    </row>
    <row r="123" spans="1:3" ht="15.6">
      <c r="A123" s="668">
        <v>2011150</v>
      </c>
      <c r="B123" s="667"/>
      <c r="C123" s="667" t="s">
        <v>973</v>
      </c>
    </row>
    <row r="124" spans="1:3" ht="15.6">
      <c r="A124" s="668">
        <v>2011199</v>
      </c>
      <c r="B124" s="667"/>
      <c r="C124" s="667" t="s">
        <v>1041</v>
      </c>
    </row>
    <row r="125" spans="1:3" ht="15.6">
      <c r="A125" s="668">
        <v>20113</v>
      </c>
      <c r="B125" s="667"/>
      <c r="C125" s="667" t="s">
        <v>1042</v>
      </c>
    </row>
    <row r="126" spans="1:3" ht="15.6">
      <c r="A126" s="668">
        <v>2011301</v>
      </c>
      <c r="B126" s="667"/>
      <c r="C126" s="667" t="s">
        <v>565</v>
      </c>
    </row>
    <row r="127" spans="1:3" ht="15.6">
      <c r="A127" s="668">
        <v>2011302</v>
      </c>
      <c r="B127" s="667"/>
      <c r="C127" s="667" t="s">
        <v>965</v>
      </c>
    </row>
    <row r="128" spans="1:3" ht="15.6">
      <c r="A128" s="668">
        <v>2011303</v>
      </c>
      <c r="B128" s="667"/>
      <c r="C128" s="667" t="s">
        <v>966</v>
      </c>
    </row>
    <row r="129" spans="1:3" ht="15.6">
      <c r="A129" s="668">
        <v>2011304</v>
      </c>
      <c r="B129" s="667"/>
      <c r="C129" s="667" t="s">
        <v>1043</v>
      </c>
    </row>
    <row r="130" spans="1:3" ht="15.6">
      <c r="A130" s="668">
        <v>2011305</v>
      </c>
      <c r="B130" s="667"/>
      <c r="C130" s="667" t="s">
        <v>1044</v>
      </c>
    </row>
    <row r="131" spans="1:3" ht="15.6">
      <c r="A131" s="668">
        <v>2011306</v>
      </c>
      <c r="B131" s="667"/>
      <c r="C131" s="667" t="s">
        <v>1045</v>
      </c>
    </row>
    <row r="132" spans="1:3" ht="15.6">
      <c r="A132" s="668">
        <v>2011307</v>
      </c>
      <c r="B132" s="667"/>
      <c r="C132" s="667" t="s">
        <v>1046</v>
      </c>
    </row>
    <row r="133" spans="1:3" ht="15.6">
      <c r="A133" s="668">
        <v>2011308</v>
      </c>
      <c r="B133" s="667"/>
      <c r="C133" s="667" t="s">
        <v>1047</v>
      </c>
    </row>
    <row r="134" spans="1:3" ht="15.6">
      <c r="A134" s="668">
        <v>2011350</v>
      </c>
      <c r="B134" s="667"/>
      <c r="C134" s="667" t="s">
        <v>973</v>
      </c>
    </row>
    <row r="135" spans="1:3" ht="15.6">
      <c r="A135" s="668">
        <v>2011399</v>
      </c>
      <c r="B135" s="667"/>
      <c r="C135" s="667" t="s">
        <v>1048</v>
      </c>
    </row>
    <row r="136" spans="1:3" ht="15.6">
      <c r="A136" s="668">
        <v>20114</v>
      </c>
      <c r="B136" s="667"/>
      <c r="C136" s="667" t="s">
        <v>1049</v>
      </c>
    </row>
    <row r="137" spans="1:3" ht="15.6">
      <c r="A137" s="668">
        <v>2011401</v>
      </c>
      <c r="B137" s="667"/>
      <c r="C137" s="667" t="s">
        <v>565</v>
      </c>
    </row>
    <row r="138" spans="1:3" ht="15.6">
      <c r="A138" s="668">
        <v>2011402</v>
      </c>
      <c r="B138" s="667"/>
      <c r="C138" s="667" t="s">
        <v>965</v>
      </c>
    </row>
    <row r="139" spans="1:3" ht="15.6">
      <c r="A139" s="668">
        <v>2011403</v>
      </c>
      <c r="B139" s="667"/>
      <c r="C139" s="667" t="s">
        <v>966</v>
      </c>
    </row>
    <row r="140" spans="1:3" ht="15.6">
      <c r="A140" s="668">
        <v>2011404</v>
      </c>
      <c r="B140" s="667"/>
      <c r="C140" s="667" t="s">
        <v>1050</v>
      </c>
    </row>
    <row r="141" spans="1:3" ht="15.6">
      <c r="A141" s="668">
        <v>2011405</v>
      </c>
      <c r="B141" s="667"/>
      <c r="C141" s="667" t="s">
        <v>1051</v>
      </c>
    </row>
    <row r="142" spans="1:3" ht="15.6">
      <c r="A142" s="668">
        <v>2011406</v>
      </c>
      <c r="B142" s="667"/>
      <c r="C142" s="667" t="s">
        <v>1052</v>
      </c>
    </row>
    <row r="143" spans="1:3" ht="15.6">
      <c r="A143" s="668">
        <v>2011407</v>
      </c>
      <c r="B143" s="667"/>
      <c r="C143" s="667" t="s">
        <v>1053</v>
      </c>
    </row>
    <row r="144" spans="1:3" ht="15.6">
      <c r="A144" s="668">
        <v>2011408</v>
      </c>
      <c r="B144" s="667"/>
      <c r="C144" s="667" t="s">
        <v>1054</v>
      </c>
    </row>
    <row r="145" spans="1:3" ht="15.6">
      <c r="A145" s="668">
        <v>2011409</v>
      </c>
      <c r="B145" s="667"/>
      <c r="C145" s="667" t="s">
        <v>1055</v>
      </c>
    </row>
    <row r="146" spans="1:3" ht="15.6">
      <c r="A146" s="668">
        <v>2011450</v>
      </c>
      <c r="B146" s="667"/>
      <c r="C146" s="667" t="s">
        <v>973</v>
      </c>
    </row>
    <row r="147" spans="1:3" ht="15.6">
      <c r="A147" s="668">
        <v>2011499</v>
      </c>
      <c r="B147" s="667"/>
      <c r="C147" s="667" t="s">
        <v>1056</v>
      </c>
    </row>
    <row r="148" spans="1:3" ht="15.6">
      <c r="A148" s="668">
        <v>20115</v>
      </c>
      <c r="B148" s="667"/>
      <c r="C148" s="667" t="s">
        <v>1057</v>
      </c>
    </row>
    <row r="149" spans="1:3" ht="15.6">
      <c r="A149" s="668">
        <v>2011501</v>
      </c>
      <c r="B149" s="667"/>
      <c r="C149" s="667" t="s">
        <v>565</v>
      </c>
    </row>
    <row r="150" spans="1:3" ht="15.6">
      <c r="A150" s="668">
        <v>2011502</v>
      </c>
      <c r="B150" s="667"/>
      <c r="C150" s="667" t="s">
        <v>965</v>
      </c>
    </row>
    <row r="151" spans="1:3" ht="15.6">
      <c r="A151" s="668">
        <v>2011503</v>
      </c>
      <c r="B151" s="667"/>
      <c r="C151" s="667" t="s">
        <v>966</v>
      </c>
    </row>
    <row r="152" spans="1:3" ht="15.6">
      <c r="A152" s="668">
        <v>2011504</v>
      </c>
      <c r="B152" s="667"/>
      <c r="C152" s="667" t="s">
        <v>1058</v>
      </c>
    </row>
    <row r="153" spans="1:3" ht="15.6">
      <c r="A153" s="668">
        <v>2011505</v>
      </c>
      <c r="B153" s="667"/>
      <c r="C153" s="667" t="s">
        <v>1059</v>
      </c>
    </row>
    <row r="154" spans="1:3" ht="15.6">
      <c r="A154" s="668">
        <v>2011506</v>
      </c>
      <c r="B154" s="667"/>
      <c r="C154" s="667" t="s">
        <v>1060</v>
      </c>
    </row>
    <row r="155" spans="1:3" ht="15.6">
      <c r="A155" s="668">
        <v>2011507</v>
      </c>
      <c r="B155" s="667"/>
      <c r="C155" s="667" t="s">
        <v>1007</v>
      </c>
    </row>
    <row r="156" spans="1:3" ht="15.6">
      <c r="A156" s="668">
        <v>2011550</v>
      </c>
      <c r="B156" s="667"/>
      <c r="C156" s="667" t="s">
        <v>973</v>
      </c>
    </row>
    <row r="157" spans="1:3" ht="15.6">
      <c r="A157" s="668">
        <v>2011599</v>
      </c>
      <c r="B157" s="667"/>
      <c r="C157" s="667" t="s">
        <v>1061</v>
      </c>
    </row>
    <row r="158" spans="1:3" ht="15.6">
      <c r="A158" s="668">
        <v>20117</v>
      </c>
      <c r="B158" s="667"/>
      <c r="C158" s="667" t="s">
        <v>1062</v>
      </c>
    </row>
    <row r="159" spans="1:3" ht="15.6">
      <c r="A159" s="668">
        <v>2011701</v>
      </c>
      <c r="B159" s="667"/>
      <c r="C159" s="667" t="s">
        <v>565</v>
      </c>
    </row>
    <row r="160" spans="1:3" ht="15.6">
      <c r="A160" s="668">
        <v>2011702</v>
      </c>
      <c r="B160" s="667"/>
      <c r="C160" s="667" t="s">
        <v>965</v>
      </c>
    </row>
    <row r="161" spans="1:3" ht="15.6">
      <c r="A161" s="668">
        <v>2011703</v>
      </c>
      <c r="B161" s="667"/>
      <c r="C161" s="667" t="s">
        <v>966</v>
      </c>
    </row>
    <row r="162" spans="1:3" ht="15.6">
      <c r="A162" s="668">
        <v>2011704</v>
      </c>
      <c r="B162" s="667"/>
      <c r="C162" s="667" t="s">
        <v>1063</v>
      </c>
    </row>
    <row r="163" spans="1:3" ht="15.6">
      <c r="A163" s="668">
        <v>2011705</v>
      </c>
      <c r="B163" s="667"/>
      <c r="C163" s="667" t="s">
        <v>1064</v>
      </c>
    </row>
    <row r="164" spans="1:3" ht="15.6">
      <c r="A164" s="668">
        <v>2011706</v>
      </c>
      <c r="B164" s="667"/>
      <c r="C164" s="667" t="s">
        <v>1065</v>
      </c>
    </row>
    <row r="165" spans="1:3" ht="15.6">
      <c r="A165" s="668">
        <v>2011707</v>
      </c>
      <c r="B165" s="667"/>
      <c r="C165" s="667" t="s">
        <v>1066</v>
      </c>
    </row>
    <row r="166" spans="1:3" ht="15.6">
      <c r="A166" s="668">
        <v>2011708</v>
      </c>
      <c r="B166" s="667"/>
      <c r="C166" s="667" t="s">
        <v>1067</v>
      </c>
    </row>
    <row r="167" spans="1:3" ht="15.6">
      <c r="A167" s="668">
        <v>2011709</v>
      </c>
      <c r="B167" s="667"/>
      <c r="C167" s="667" t="s">
        <v>1068</v>
      </c>
    </row>
    <row r="168" spans="1:3" ht="15.6">
      <c r="A168" s="668">
        <v>2011710</v>
      </c>
      <c r="B168" s="667"/>
      <c r="C168" s="667" t="s">
        <v>1007</v>
      </c>
    </row>
    <row r="169" spans="1:3" ht="15.6">
      <c r="A169" s="668">
        <v>2011750</v>
      </c>
      <c r="B169" s="667"/>
      <c r="C169" s="667" t="s">
        <v>973</v>
      </c>
    </row>
    <row r="170" spans="1:3" ht="15.6">
      <c r="A170" s="668">
        <v>2011799</v>
      </c>
      <c r="B170" s="667"/>
      <c r="C170" s="667" t="s">
        <v>1069</v>
      </c>
    </row>
    <row r="171" spans="1:3" ht="15.6">
      <c r="A171" s="668">
        <v>20123</v>
      </c>
      <c r="B171" s="667"/>
      <c r="C171" s="667" t="s">
        <v>1070</v>
      </c>
    </row>
    <row r="172" spans="1:3" ht="15.6">
      <c r="A172" s="668">
        <v>2012301</v>
      </c>
      <c r="B172" s="667"/>
      <c r="C172" s="667" t="s">
        <v>565</v>
      </c>
    </row>
    <row r="173" spans="1:3" ht="15.6">
      <c r="A173" s="668">
        <v>2012302</v>
      </c>
      <c r="B173" s="667"/>
      <c r="C173" s="667" t="s">
        <v>965</v>
      </c>
    </row>
    <row r="174" spans="1:3" ht="15.6">
      <c r="A174" s="668">
        <v>2012303</v>
      </c>
      <c r="B174" s="667"/>
      <c r="C174" s="667" t="s">
        <v>966</v>
      </c>
    </row>
    <row r="175" spans="1:3" ht="15.6">
      <c r="A175" s="668">
        <v>2012304</v>
      </c>
      <c r="B175" s="667"/>
      <c r="C175" s="667" t="s">
        <v>1071</v>
      </c>
    </row>
    <row r="176" spans="1:3" ht="15.6">
      <c r="A176" s="668">
        <v>2012350</v>
      </c>
      <c r="B176" s="667"/>
      <c r="C176" s="667" t="s">
        <v>973</v>
      </c>
    </row>
    <row r="177" spans="1:3" ht="15.6">
      <c r="A177" s="668">
        <v>2012399</v>
      </c>
      <c r="B177" s="667"/>
      <c r="C177" s="667" t="s">
        <v>1072</v>
      </c>
    </row>
    <row r="178" spans="1:3" ht="15.6">
      <c r="A178" s="668">
        <v>20124</v>
      </c>
      <c r="B178" s="667"/>
      <c r="C178" s="667" t="s">
        <v>1073</v>
      </c>
    </row>
    <row r="179" spans="1:3" ht="15.6">
      <c r="A179" s="668">
        <v>2012401</v>
      </c>
      <c r="B179" s="667"/>
      <c r="C179" s="667" t="s">
        <v>565</v>
      </c>
    </row>
    <row r="180" spans="1:3" ht="15.6">
      <c r="A180" s="668">
        <v>2012402</v>
      </c>
      <c r="B180" s="667"/>
      <c r="C180" s="667" t="s">
        <v>965</v>
      </c>
    </row>
    <row r="181" spans="1:3" ht="15.6">
      <c r="A181" s="668">
        <v>2012403</v>
      </c>
      <c r="B181" s="667"/>
      <c r="C181" s="667" t="s">
        <v>966</v>
      </c>
    </row>
    <row r="182" spans="1:3" ht="15.6">
      <c r="A182" s="668">
        <v>2012404</v>
      </c>
      <c r="B182" s="667"/>
      <c r="C182" s="667" t="s">
        <v>1074</v>
      </c>
    </row>
    <row r="183" spans="1:3" ht="15.6">
      <c r="A183" s="668">
        <v>2012450</v>
      </c>
      <c r="B183" s="667"/>
      <c r="C183" s="667" t="s">
        <v>973</v>
      </c>
    </row>
    <row r="184" spans="1:3" ht="15.6">
      <c r="A184" s="668">
        <v>2012499</v>
      </c>
      <c r="B184" s="667"/>
      <c r="C184" s="667" t="s">
        <v>1075</v>
      </c>
    </row>
    <row r="185" spans="1:3" ht="15.6">
      <c r="A185" s="668">
        <v>20125</v>
      </c>
      <c r="B185" s="667"/>
      <c r="C185" s="667" t="s">
        <v>1076</v>
      </c>
    </row>
    <row r="186" spans="1:3" ht="15.6">
      <c r="A186" s="668">
        <v>2012501</v>
      </c>
      <c r="B186" s="667"/>
      <c r="C186" s="667" t="s">
        <v>565</v>
      </c>
    </row>
    <row r="187" spans="1:3" ht="15.6">
      <c r="A187" s="668">
        <v>2012502</v>
      </c>
      <c r="B187" s="667"/>
      <c r="C187" s="667" t="s">
        <v>965</v>
      </c>
    </row>
    <row r="188" spans="1:3" ht="15.6">
      <c r="A188" s="668">
        <v>2012503</v>
      </c>
      <c r="B188" s="667"/>
      <c r="C188" s="667" t="s">
        <v>966</v>
      </c>
    </row>
    <row r="189" spans="1:3" ht="15.6">
      <c r="A189" s="668">
        <v>2012504</v>
      </c>
      <c r="B189" s="667"/>
      <c r="C189" s="667" t="s">
        <v>1077</v>
      </c>
    </row>
    <row r="190" spans="1:3" ht="15.6">
      <c r="A190" s="668">
        <v>2012505</v>
      </c>
      <c r="B190" s="667"/>
      <c r="C190" s="667" t="s">
        <v>1078</v>
      </c>
    </row>
    <row r="191" spans="1:3" ht="15.6">
      <c r="A191" s="668">
        <v>2012506</v>
      </c>
      <c r="B191" s="667"/>
      <c r="C191" s="667" t="s">
        <v>1079</v>
      </c>
    </row>
    <row r="192" spans="1:3" ht="15.6">
      <c r="A192" s="668">
        <v>2012550</v>
      </c>
      <c r="B192" s="667"/>
      <c r="C192" s="667" t="s">
        <v>973</v>
      </c>
    </row>
    <row r="193" spans="1:3" ht="15.6">
      <c r="A193" s="668">
        <v>2012599</v>
      </c>
      <c r="B193" s="667"/>
      <c r="C193" s="667" t="s">
        <v>1080</v>
      </c>
    </row>
    <row r="194" spans="1:3" ht="15.6">
      <c r="A194" s="668">
        <v>20126</v>
      </c>
      <c r="B194" s="667"/>
      <c r="C194" s="667" t="s">
        <v>1081</v>
      </c>
    </row>
    <row r="195" spans="1:3" ht="15.6">
      <c r="A195" s="668">
        <v>2012601</v>
      </c>
      <c r="B195" s="667"/>
      <c r="C195" s="667" t="s">
        <v>565</v>
      </c>
    </row>
    <row r="196" spans="1:3" ht="15.6">
      <c r="A196" s="668">
        <v>2012602</v>
      </c>
      <c r="B196" s="667"/>
      <c r="C196" s="667" t="s">
        <v>965</v>
      </c>
    </row>
    <row r="197" spans="1:3" ht="15.6">
      <c r="A197" s="668">
        <v>2012603</v>
      </c>
      <c r="B197" s="667"/>
      <c r="C197" s="667" t="s">
        <v>966</v>
      </c>
    </row>
    <row r="198" spans="1:3" ht="15.6">
      <c r="A198" s="668">
        <v>2012604</v>
      </c>
      <c r="B198" s="667"/>
      <c r="C198" s="667" t="s">
        <v>1082</v>
      </c>
    </row>
    <row r="199" spans="1:3" ht="15.6">
      <c r="A199" s="668">
        <v>2012699</v>
      </c>
      <c r="B199" s="667"/>
      <c r="C199" s="667" t="s">
        <v>1083</v>
      </c>
    </row>
    <row r="200" spans="1:3" ht="15.6">
      <c r="A200" s="668">
        <v>20128</v>
      </c>
      <c r="B200" s="667"/>
      <c r="C200" s="667" t="s">
        <v>1084</v>
      </c>
    </row>
    <row r="201" spans="1:3" ht="15.6">
      <c r="A201" s="668">
        <v>2012801</v>
      </c>
      <c r="B201" s="667"/>
      <c r="C201" s="667" t="s">
        <v>565</v>
      </c>
    </row>
    <row r="202" spans="1:3" ht="15.6">
      <c r="A202" s="668">
        <v>2012802</v>
      </c>
      <c r="B202" s="667"/>
      <c r="C202" s="667" t="s">
        <v>965</v>
      </c>
    </row>
    <row r="203" spans="1:3" ht="15.6">
      <c r="A203" s="668">
        <v>2012803</v>
      </c>
      <c r="B203" s="667"/>
      <c r="C203" s="667" t="s">
        <v>966</v>
      </c>
    </row>
    <row r="204" spans="1:3" ht="15.6">
      <c r="A204" s="668">
        <v>2012804</v>
      </c>
      <c r="B204" s="667"/>
      <c r="C204" s="667" t="s">
        <v>978</v>
      </c>
    </row>
    <row r="205" spans="1:3" ht="15.6">
      <c r="A205" s="668">
        <v>2012850</v>
      </c>
      <c r="B205" s="667"/>
      <c r="C205" s="667" t="s">
        <v>973</v>
      </c>
    </row>
    <row r="206" spans="1:3" ht="15.6">
      <c r="A206" s="668">
        <v>2012899</v>
      </c>
      <c r="B206" s="667"/>
      <c r="C206" s="667" t="s">
        <v>1085</v>
      </c>
    </row>
    <row r="207" spans="1:3" ht="15.6">
      <c r="A207" s="668">
        <v>20129</v>
      </c>
      <c r="B207" s="667"/>
      <c r="C207" s="667" t="s">
        <v>1086</v>
      </c>
    </row>
    <row r="208" spans="1:3" ht="15.6">
      <c r="A208" s="668">
        <v>2012901</v>
      </c>
      <c r="B208" s="667"/>
      <c r="C208" s="667" t="s">
        <v>565</v>
      </c>
    </row>
    <row r="209" spans="1:3" ht="15.6">
      <c r="A209" s="668">
        <v>2012902</v>
      </c>
      <c r="B209" s="667"/>
      <c r="C209" s="667" t="s">
        <v>965</v>
      </c>
    </row>
    <row r="210" spans="1:3" ht="15.6">
      <c r="A210" s="668">
        <v>2012903</v>
      </c>
      <c r="B210" s="667"/>
      <c r="C210" s="667" t="s">
        <v>966</v>
      </c>
    </row>
    <row r="211" spans="1:3" ht="15.6">
      <c r="A211" s="668">
        <v>2012904</v>
      </c>
      <c r="B211" s="667"/>
      <c r="C211" s="667" t="s">
        <v>1087</v>
      </c>
    </row>
    <row r="212" spans="1:3" ht="15.6">
      <c r="A212" s="668">
        <v>2012905</v>
      </c>
      <c r="B212" s="667"/>
      <c r="C212" s="667" t="s">
        <v>1088</v>
      </c>
    </row>
    <row r="213" spans="1:3" ht="15.6">
      <c r="A213" s="668">
        <v>2012950</v>
      </c>
      <c r="B213" s="667"/>
      <c r="C213" s="667" t="s">
        <v>973</v>
      </c>
    </row>
    <row r="214" spans="1:3" ht="15.6">
      <c r="A214" s="668">
        <v>2012999</v>
      </c>
      <c r="B214" s="667"/>
      <c r="C214" s="667" t="s">
        <v>1089</v>
      </c>
    </row>
    <row r="215" spans="1:3" ht="15.6">
      <c r="A215" s="668">
        <v>20131</v>
      </c>
      <c r="B215" s="667"/>
      <c r="C215" s="667" t="s">
        <v>1090</v>
      </c>
    </row>
    <row r="216" spans="1:3" ht="15.6">
      <c r="A216" s="668">
        <v>2013101</v>
      </c>
      <c r="B216" s="667"/>
      <c r="C216" s="667" t="s">
        <v>565</v>
      </c>
    </row>
    <row r="217" spans="1:3" ht="15.6">
      <c r="A217" s="668">
        <v>2013102</v>
      </c>
      <c r="B217" s="667"/>
      <c r="C217" s="667" t="s">
        <v>965</v>
      </c>
    </row>
    <row r="218" spans="1:3" ht="15.6">
      <c r="A218" s="668">
        <v>2013103</v>
      </c>
      <c r="B218" s="667"/>
      <c r="C218" s="667" t="s">
        <v>966</v>
      </c>
    </row>
    <row r="219" spans="1:3" ht="15.6">
      <c r="A219" s="668">
        <v>2013105</v>
      </c>
      <c r="B219" s="667"/>
      <c r="C219" s="667" t="s">
        <v>1091</v>
      </c>
    </row>
    <row r="220" spans="1:3" ht="15.6">
      <c r="A220" s="668">
        <v>2013150</v>
      </c>
      <c r="B220" s="667"/>
      <c r="C220" s="667" t="s">
        <v>973</v>
      </c>
    </row>
    <row r="221" spans="1:3" ht="15.6">
      <c r="A221" s="668">
        <v>2013199</v>
      </c>
      <c r="B221" s="667"/>
      <c r="C221" s="667" t="s">
        <v>1092</v>
      </c>
    </row>
    <row r="222" spans="1:3" ht="15.6">
      <c r="A222" s="668">
        <v>20132</v>
      </c>
      <c r="B222" s="667"/>
      <c r="C222" s="667" t="s">
        <v>1093</v>
      </c>
    </row>
    <row r="223" spans="1:3" ht="15.6">
      <c r="A223" s="668">
        <v>2013201</v>
      </c>
      <c r="B223" s="667"/>
      <c r="C223" s="667" t="s">
        <v>565</v>
      </c>
    </row>
    <row r="224" spans="1:3" ht="15.6">
      <c r="A224" s="668">
        <v>2013202</v>
      </c>
      <c r="B224" s="667"/>
      <c r="C224" s="667" t="s">
        <v>965</v>
      </c>
    </row>
    <row r="225" spans="1:3" ht="15.6">
      <c r="A225" s="668">
        <v>2013203</v>
      </c>
      <c r="B225" s="667"/>
      <c r="C225" s="667" t="s">
        <v>966</v>
      </c>
    </row>
    <row r="226" spans="1:3" ht="15.6">
      <c r="A226" s="668">
        <v>2013250</v>
      </c>
      <c r="B226" s="667"/>
      <c r="C226" s="667" t="s">
        <v>973</v>
      </c>
    </row>
    <row r="227" spans="1:3" ht="15.6">
      <c r="A227" s="668">
        <v>2013299</v>
      </c>
      <c r="B227" s="667"/>
      <c r="C227" s="667" t="s">
        <v>1094</v>
      </c>
    </row>
    <row r="228" spans="1:3" ht="15.6">
      <c r="A228" s="668">
        <v>20133</v>
      </c>
      <c r="B228" s="667"/>
      <c r="C228" s="667" t="s">
        <v>1095</v>
      </c>
    </row>
    <row r="229" spans="1:3" ht="15.6">
      <c r="A229" s="668">
        <v>2013301</v>
      </c>
      <c r="B229" s="667"/>
      <c r="C229" s="667" t="s">
        <v>565</v>
      </c>
    </row>
    <row r="230" spans="1:3" ht="15.6">
      <c r="A230" s="668">
        <v>2013302</v>
      </c>
      <c r="B230" s="667"/>
      <c r="C230" s="667" t="s">
        <v>965</v>
      </c>
    </row>
    <row r="231" spans="1:3" ht="15.6">
      <c r="A231" s="668">
        <v>2013303</v>
      </c>
      <c r="B231" s="667"/>
      <c r="C231" s="667" t="s">
        <v>966</v>
      </c>
    </row>
    <row r="232" spans="1:3" ht="15.6">
      <c r="A232" s="668">
        <v>2013350</v>
      </c>
      <c r="B232" s="667"/>
      <c r="C232" s="667" t="s">
        <v>973</v>
      </c>
    </row>
    <row r="233" spans="1:3" ht="15.6">
      <c r="A233" s="668">
        <v>2013399</v>
      </c>
      <c r="B233" s="667"/>
      <c r="C233" s="667" t="s">
        <v>1096</v>
      </c>
    </row>
    <row r="234" spans="1:3" ht="15.6">
      <c r="A234" s="668">
        <v>20134</v>
      </c>
      <c r="B234" s="667"/>
      <c r="C234" s="667" t="s">
        <v>1097</v>
      </c>
    </row>
    <row r="235" spans="1:3" ht="15.6">
      <c r="A235" s="668">
        <v>2013401</v>
      </c>
      <c r="B235" s="667"/>
      <c r="C235" s="667" t="s">
        <v>565</v>
      </c>
    </row>
    <row r="236" spans="1:3" ht="15.6">
      <c r="A236" s="668">
        <v>2013402</v>
      </c>
      <c r="B236" s="667"/>
      <c r="C236" s="667" t="s">
        <v>965</v>
      </c>
    </row>
    <row r="237" spans="1:3" ht="15.6">
      <c r="A237" s="668">
        <v>2013403</v>
      </c>
      <c r="B237" s="667"/>
      <c r="C237" s="667" t="s">
        <v>966</v>
      </c>
    </row>
    <row r="238" spans="1:3" ht="15.6">
      <c r="A238" s="668">
        <v>2013450</v>
      </c>
      <c r="B238" s="667"/>
      <c r="C238" s="667" t="s">
        <v>973</v>
      </c>
    </row>
    <row r="239" spans="1:3" ht="15.6">
      <c r="A239" s="668">
        <v>2013499</v>
      </c>
      <c r="B239" s="667"/>
      <c r="C239" s="667" t="s">
        <v>1098</v>
      </c>
    </row>
    <row r="240" spans="1:3" ht="15.6">
      <c r="A240" s="668">
        <v>20135</v>
      </c>
      <c r="B240" s="667"/>
      <c r="C240" s="667" t="s">
        <v>1099</v>
      </c>
    </row>
    <row r="241" spans="1:3" ht="15.6">
      <c r="A241" s="668">
        <v>2013501</v>
      </c>
      <c r="B241" s="667"/>
      <c r="C241" s="667" t="s">
        <v>565</v>
      </c>
    </row>
    <row r="242" spans="1:3" ht="15.6">
      <c r="A242" s="668">
        <v>2013502</v>
      </c>
      <c r="B242" s="667"/>
      <c r="C242" s="667" t="s">
        <v>965</v>
      </c>
    </row>
    <row r="243" spans="1:3" ht="15.6">
      <c r="A243" s="668">
        <v>2013503</v>
      </c>
      <c r="B243" s="667"/>
      <c r="C243" s="667" t="s">
        <v>966</v>
      </c>
    </row>
    <row r="244" spans="1:3" ht="15.6">
      <c r="A244" s="668">
        <v>2013550</v>
      </c>
      <c r="B244" s="667"/>
      <c r="C244" s="667" t="s">
        <v>973</v>
      </c>
    </row>
    <row r="245" spans="1:3" ht="15.6">
      <c r="A245" s="668">
        <v>2013599</v>
      </c>
      <c r="B245" s="667"/>
      <c r="C245" s="667" t="s">
        <v>1100</v>
      </c>
    </row>
    <row r="246" spans="1:3" ht="15.6">
      <c r="A246" s="668">
        <v>20136</v>
      </c>
      <c r="B246" s="667"/>
      <c r="C246" s="667" t="s">
        <v>1101</v>
      </c>
    </row>
    <row r="247" spans="1:3" ht="15.6">
      <c r="A247" s="668">
        <v>2013601</v>
      </c>
      <c r="B247" s="667"/>
      <c r="C247" s="667" t="s">
        <v>565</v>
      </c>
    </row>
    <row r="248" spans="1:3" ht="15.6">
      <c r="A248" s="668">
        <v>2013602</v>
      </c>
      <c r="B248" s="667"/>
      <c r="C248" s="667" t="s">
        <v>965</v>
      </c>
    </row>
    <row r="249" spans="1:3" ht="15.6">
      <c r="A249" s="668">
        <v>2013603</v>
      </c>
      <c r="B249" s="667"/>
      <c r="C249" s="667" t="s">
        <v>966</v>
      </c>
    </row>
    <row r="250" spans="1:3" ht="15.6">
      <c r="A250" s="668">
        <v>2013650</v>
      </c>
      <c r="B250" s="667"/>
      <c r="C250" s="667" t="s">
        <v>973</v>
      </c>
    </row>
    <row r="251" spans="1:3" ht="15.6">
      <c r="A251" s="668">
        <v>2013699</v>
      </c>
      <c r="B251" s="667"/>
      <c r="C251" s="667" t="s">
        <v>1101</v>
      </c>
    </row>
    <row r="252" spans="1:3" ht="15.6">
      <c r="A252" s="668">
        <v>20199</v>
      </c>
      <c r="B252" s="667"/>
      <c r="C252" s="667" t="s">
        <v>1102</v>
      </c>
    </row>
    <row r="253" spans="1:3" ht="15.6">
      <c r="A253" s="668">
        <v>2019901</v>
      </c>
      <c r="B253" s="667"/>
      <c r="C253" s="667" t="s">
        <v>1103</v>
      </c>
    </row>
    <row r="254" spans="1:3" ht="15.6">
      <c r="A254" s="668">
        <v>2019999</v>
      </c>
      <c r="B254" s="667"/>
      <c r="C254" s="667" t="s">
        <v>1102</v>
      </c>
    </row>
    <row r="255" spans="1:3" ht="15.6">
      <c r="A255" s="668">
        <v>202</v>
      </c>
      <c r="B255" s="667"/>
      <c r="C255" s="667" t="s">
        <v>1104</v>
      </c>
    </row>
    <row r="256" spans="1:3" ht="15.6">
      <c r="A256" s="668">
        <v>20201</v>
      </c>
      <c r="B256" s="667"/>
      <c r="C256" s="667" t="s">
        <v>1105</v>
      </c>
    </row>
    <row r="257" spans="1:3" ht="15.6">
      <c r="A257" s="668">
        <v>2020101</v>
      </c>
      <c r="B257" s="667"/>
      <c r="C257" s="667" t="s">
        <v>565</v>
      </c>
    </row>
    <row r="258" spans="1:3" ht="15.6">
      <c r="A258" s="668">
        <v>2020102</v>
      </c>
      <c r="B258" s="667"/>
      <c r="C258" s="667" t="s">
        <v>965</v>
      </c>
    </row>
    <row r="259" spans="1:3" ht="15.6">
      <c r="A259" s="668">
        <v>2020103</v>
      </c>
      <c r="B259" s="667"/>
      <c r="C259" s="667" t="s">
        <v>966</v>
      </c>
    </row>
    <row r="260" spans="1:3" ht="15.6">
      <c r="A260" s="668">
        <v>2020104</v>
      </c>
      <c r="B260" s="667"/>
      <c r="C260" s="667" t="s">
        <v>1091</v>
      </c>
    </row>
    <row r="261" spans="1:3" ht="15.6">
      <c r="A261" s="668">
        <v>2020150</v>
      </c>
      <c r="B261" s="667"/>
      <c r="C261" s="667" t="s">
        <v>973</v>
      </c>
    </row>
    <row r="262" spans="1:3" ht="15.6">
      <c r="A262" s="668">
        <v>2020199</v>
      </c>
      <c r="B262" s="667"/>
      <c r="C262" s="667" t="s">
        <v>1106</v>
      </c>
    </row>
    <row r="263" spans="1:3" ht="15.6">
      <c r="A263" s="668">
        <v>20202</v>
      </c>
      <c r="B263" s="667"/>
      <c r="C263" s="667" t="s">
        <v>1107</v>
      </c>
    </row>
    <row r="264" spans="1:3" ht="15.6">
      <c r="A264" s="668">
        <v>2020201</v>
      </c>
      <c r="B264" s="667"/>
      <c r="C264" s="667" t="s">
        <v>1108</v>
      </c>
    </row>
    <row r="265" spans="1:3" ht="15.6">
      <c r="A265" s="668">
        <v>2020202</v>
      </c>
      <c r="B265" s="667"/>
      <c r="C265" s="667" t="s">
        <v>1109</v>
      </c>
    </row>
    <row r="266" spans="1:3" ht="15.6">
      <c r="A266" s="668">
        <v>20203</v>
      </c>
      <c r="B266" s="667"/>
      <c r="C266" s="667" t="s">
        <v>1110</v>
      </c>
    </row>
    <row r="267" spans="1:3" ht="15.6">
      <c r="A267" s="668">
        <v>2020301</v>
      </c>
      <c r="B267" s="667"/>
      <c r="C267" s="667" t="s">
        <v>1111</v>
      </c>
    </row>
    <row r="268" spans="1:3" ht="15.6">
      <c r="A268" s="668">
        <v>2020302</v>
      </c>
      <c r="B268" s="667"/>
      <c r="C268" s="667" t="s">
        <v>1112</v>
      </c>
    </row>
    <row r="269" spans="1:3" ht="15.6">
      <c r="A269" s="668">
        <v>2020303</v>
      </c>
      <c r="B269" s="667"/>
      <c r="C269" s="667" t="s">
        <v>1113</v>
      </c>
    </row>
    <row r="270" spans="1:3" ht="15.6">
      <c r="A270" s="668">
        <v>2020304</v>
      </c>
      <c r="B270" s="667"/>
      <c r="C270" s="667" t="s">
        <v>1114</v>
      </c>
    </row>
    <row r="271" spans="1:3" ht="15.6">
      <c r="A271" s="668">
        <v>2020305</v>
      </c>
      <c r="B271" s="667"/>
      <c r="C271" s="667" t="s">
        <v>1115</v>
      </c>
    </row>
    <row r="272" spans="1:3" ht="15.6">
      <c r="A272" s="668">
        <v>2020399</v>
      </c>
      <c r="B272" s="667"/>
      <c r="C272" s="667" t="s">
        <v>1116</v>
      </c>
    </row>
    <row r="273" spans="1:3" ht="15.6">
      <c r="A273" s="668">
        <v>20204</v>
      </c>
      <c r="B273" s="667"/>
      <c r="C273" s="667" t="s">
        <v>1117</v>
      </c>
    </row>
    <row r="274" spans="1:3" ht="15.6">
      <c r="A274" s="668">
        <v>2020401</v>
      </c>
      <c r="B274" s="667"/>
      <c r="C274" s="667" t="s">
        <v>1118</v>
      </c>
    </row>
    <row r="275" spans="1:3" ht="15.6">
      <c r="A275" s="668">
        <v>2020402</v>
      </c>
      <c r="B275" s="667"/>
      <c r="C275" s="667" t="s">
        <v>1119</v>
      </c>
    </row>
    <row r="276" spans="1:3" ht="15.6">
      <c r="A276" s="668">
        <v>2020403</v>
      </c>
      <c r="B276" s="667"/>
      <c r="C276" s="667" t="s">
        <v>1120</v>
      </c>
    </row>
    <row r="277" spans="1:3" ht="15.6">
      <c r="A277" s="668">
        <v>2020404</v>
      </c>
      <c r="B277" s="667"/>
      <c r="C277" s="667" t="s">
        <v>1121</v>
      </c>
    </row>
    <row r="278" spans="1:3" ht="15.6">
      <c r="A278" s="668">
        <v>2020499</v>
      </c>
      <c r="B278" s="667"/>
      <c r="C278" s="667" t="s">
        <v>1122</v>
      </c>
    </row>
    <row r="279" spans="1:3" ht="15.6">
      <c r="A279" s="668">
        <v>20205</v>
      </c>
      <c r="B279" s="667"/>
      <c r="C279" s="667" t="s">
        <v>1123</v>
      </c>
    </row>
    <row r="280" spans="1:3" ht="15.6">
      <c r="A280" s="668">
        <v>2020503</v>
      </c>
      <c r="B280" s="667"/>
      <c r="C280" s="667" t="s">
        <v>1124</v>
      </c>
    </row>
    <row r="281" spans="1:3" ht="15.6">
      <c r="A281" s="668">
        <v>2020504</v>
      </c>
      <c r="B281" s="667"/>
      <c r="C281" s="667" t="s">
        <v>1125</v>
      </c>
    </row>
    <row r="282" spans="1:3" ht="15.6">
      <c r="A282" s="668">
        <v>2020599</v>
      </c>
      <c r="B282" s="667"/>
      <c r="C282" s="667" t="s">
        <v>1126</v>
      </c>
    </row>
    <row r="283" spans="1:3" ht="15.6">
      <c r="A283" s="668">
        <v>20206</v>
      </c>
      <c r="B283" s="667"/>
      <c r="C283" s="667" t="s">
        <v>1127</v>
      </c>
    </row>
    <row r="284" spans="1:3" ht="15.6">
      <c r="A284" s="668">
        <v>2020601</v>
      </c>
      <c r="B284" s="667"/>
      <c r="C284" s="667" t="s">
        <v>1127</v>
      </c>
    </row>
    <row r="285" spans="1:3" ht="15.6">
      <c r="A285" s="668">
        <v>20207</v>
      </c>
      <c r="B285" s="667"/>
      <c r="C285" s="667" t="s">
        <v>1128</v>
      </c>
    </row>
    <row r="286" spans="1:3" ht="15.6">
      <c r="A286" s="668">
        <v>2020701</v>
      </c>
      <c r="B286" s="667"/>
      <c r="C286" s="667" t="s">
        <v>1129</v>
      </c>
    </row>
    <row r="287" spans="1:3" ht="15.6">
      <c r="A287" s="668">
        <v>2020702</v>
      </c>
      <c r="B287" s="667"/>
      <c r="C287" s="667" t="s">
        <v>1130</v>
      </c>
    </row>
    <row r="288" spans="1:3" ht="15.6">
      <c r="A288" s="668">
        <v>2020703</v>
      </c>
      <c r="B288" s="667"/>
      <c r="C288" s="667" t="s">
        <v>1131</v>
      </c>
    </row>
    <row r="289" spans="1:3" ht="15.6">
      <c r="A289" s="668">
        <v>2020799</v>
      </c>
      <c r="B289" s="667"/>
      <c r="C289" s="667" t="s">
        <v>725</v>
      </c>
    </row>
    <row r="290" spans="1:3" ht="15.6">
      <c r="A290" s="668">
        <v>20299</v>
      </c>
      <c r="B290" s="667"/>
      <c r="C290" s="667" t="s">
        <v>1132</v>
      </c>
    </row>
    <row r="291" spans="1:3" ht="15.6">
      <c r="A291" s="668">
        <v>2029901</v>
      </c>
      <c r="B291" s="667"/>
      <c r="C291" s="667" t="s">
        <v>1132</v>
      </c>
    </row>
    <row r="292" spans="1:3" ht="15.6">
      <c r="A292" s="668">
        <v>203</v>
      </c>
      <c r="B292" s="667"/>
      <c r="C292" s="667" t="s">
        <v>1133</v>
      </c>
    </row>
    <row r="293" spans="1:3" ht="15.6">
      <c r="A293" s="668">
        <v>20301</v>
      </c>
      <c r="B293" s="667"/>
      <c r="C293" s="667" t="s">
        <v>1134</v>
      </c>
    </row>
    <row r="294" spans="1:3" ht="15.6">
      <c r="A294" s="668">
        <v>2030101</v>
      </c>
      <c r="B294" s="667"/>
      <c r="C294" s="667" t="s">
        <v>1134</v>
      </c>
    </row>
    <row r="295" spans="1:3" ht="15.6">
      <c r="A295" s="668">
        <v>20304</v>
      </c>
      <c r="B295" s="667"/>
      <c r="C295" s="667" t="s">
        <v>1135</v>
      </c>
    </row>
    <row r="296" spans="1:3" ht="15.6">
      <c r="A296" s="668">
        <v>2030401</v>
      </c>
      <c r="B296" s="667"/>
      <c r="C296" s="667" t="s">
        <v>1135</v>
      </c>
    </row>
    <row r="297" spans="1:3" ht="15.6">
      <c r="A297" s="668">
        <v>20305</v>
      </c>
      <c r="B297" s="667"/>
      <c r="C297" s="667" t="s">
        <v>1136</v>
      </c>
    </row>
    <row r="298" spans="1:3" ht="15.6">
      <c r="A298" s="668">
        <v>2030501</v>
      </c>
      <c r="B298" s="667"/>
      <c r="C298" s="667" t="s">
        <v>1136</v>
      </c>
    </row>
    <row r="299" spans="1:3" ht="15.6">
      <c r="A299" s="668">
        <v>20306</v>
      </c>
      <c r="B299" s="667"/>
      <c r="C299" s="667" t="s">
        <v>1137</v>
      </c>
    </row>
    <row r="300" spans="1:3" ht="15.6">
      <c r="A300" s="668">
        <v>2030601</v>
      </c>
      <c r="B300" s="667"/>
      <c r="C300" s="667" t="s">
        <v>1138</v>
      </c>
    </row>
    <row r="301" spans="1:3" ht="15.6">
      <c r="A301" s="668">
        <v>2030602</v>
      </c>
      <c r="B301" s="667"/>
      <c r="C301" s="667" t="s">
        <v>1139</v>
      </c>
    </row>
    <row r="302" spans="1:3" ht="15.6">
      <c r="A302" s="668">
        <v>2030603</v>
      </c>
      <c r="B302" s="667"/>
      <c r="C302" s="667" t="s">
        <v>1140</v>
      </c>
    </row>
    <row r="303" spans="1:3" ht="15.6">
      <c r="A303" s="668">
        <v>2030604</v>
      </c>
      <c r="B303" s="667"/>
      <c r="C303" s="667" t="s">
        <v>1141</v>
      </c>
    </row>
    <row r="304" spans="1:3" ht="15.6">
      <c r="A304" s="668">
        <v>2030605</v>
      </c>
      <c r="B304" s="667"/>
      <c r="C304" s="667" t="s">
        <v>1142</v>
      </c>
    </row>
    <row r="305" spans="1:3" ht="15.6">
      <c r="A305" s="668">
        <v>2030606</v>
      </c>
      <c r="B305" s="667"/>
      <c r="C305" s="667" t="s">
        <v>1143</v>
      </c>
    </row>
    <row r="306" spans="1:3" ht="15.6">
      <c r="A306" s="668">
        <v>2030607</v>
      </c>
      <c r="B306" s="667"/>
      <c r="C306" s="667" t="s">
        <v>1144</v>
      </c>
    </row>
    <row r="307" spans="1:3" ht="15.6">
      <c r="A307" s="668">
        <v>2030699</v>
      </c>
      <c r="B307" s="667"/>
      <c r="C307" s="667" t="s">
        <v>1145</v>
      </c>
    </row>
    <row r="308" spans="1:3" ht="15.6">
      <c r="A308" s="668">
        <v>20399</v>
      </c>
      <c r="B308" s="667"/>
      <c r="C308" s="667" t="s">
        <v>1146</v>
      </c>
    </row>
    <row r="309" spans="1:3" ht="15.6">
      <c r="A309" s="668">
        <v>2039901</v>
      </c>
      <c r="B309" s="667"/>
      <c r="C309" s="667" t="s">
        <v>1146</v>
      </c>
    </row>
    <row r="310" spans="1:3" ht="15.6">
      <c r="A310" s="668">
        <v>204</v>
      </c>
      <c r="B310" s="667"/>
      <c r="C310" s="667" t="s">
        <v>1147</v>
      </c>
    </row>
    <row r="311" spans="1:3" ht="15.6">
      <c r="A311" s="668">
        <v>20401</v>
      </c>
      <c r="B311" s="667"/>
      <c r="C311" s="667" t="s">
        <v>1148</v>
      </c>
    </row>
    <row r="312" spans="1:3" ht="15.6">
      <c r="A312" s="668">
        <v>2040101</v>
      </c>
      <c r="B312" s="667"/>
      <c r="C312" s="667" t="s">
        <v>1149</v>
      </c>
    </row>
    <row r="313" spans="1:3" ht="15.6">
      <c r="A313" s="668">
        <v>2040102</v>
      </c>
      <c r="B313" s="667"/>
      <c r="C313" s="667" t="s">
        <v>1150</v>
      </c>
    </row>
    <row r="314" spans="1:3" ht="15.6">
      <c r="A314" s="668">
        <v>2040103</v>
      </c>
      <c r="B314" s="667"/>
      <c r="C314" s="667" t="s">
        <v>1151</v>
      </c>
    </row>
    <row r="315" spans="1:3" ht="15.6">
      <c r="A315" s="668">
        <v>2040104</v>
      </c>
      <c r="B315" s="667"/>
      <c r="C315" s="667" t="s">
        <v>1152</v>
      </c>
    </row>
    <row r="316" spans="1:3" ht="15.6">
      <c r="A316" s="668">
        <v>2040105</v>
      </c>
      <c r="B316" s="667"/>
      <c r="C316" s="667" t="s">
        <v>1153</v>
      </c>
    </row>
    <row r="317" spans="1:3" ht="15.6">
      <c r="A317" s="668">
        <v>2040106</v>
      </c>
      <c r="B317" s="667"/>
      <c r="C317" s="667" t="s">
        <v>1154</v>
      </c>
    </row>
    <row r="318" spans="1:3" ht="15.6">
      <c r="A318" s="668">
        <v>2040107</v>
      </c>
      <c r="B318" s="667"/>
      <c r="C318" s="667" t="s">
        <v>1155</v>
      </c>
    </row>
    <row r="319" spans="1:3" ht="15.6">
      <c r="A319" s="668">
        <v>2040108</v>
      </c>
      <c r="B319" s="667"/>
      <c r="C319" s="667" t="s">
        <v>1156</v>
      </c>
    </row>
    <row r="320" spans="1:3" ht="15.6">
      <c r="A320" s="668">
        <v>2040109</v>
      </c>
      <c r="B320" s="667"/>
      <c r="C320" s="667" t="s">
        <v>1157</v>
      </c>
    </row>
    <row r="321" spans="1:3" ht="15.6">
      <c r="A321" s="668">
        <v>2040199</v>
      </c>
      <c r="B321" s="667"/>
      <c r="C321" s="667" t="s">
        <v>1158</v>
      </c>
    </row>
    <row r="322" spans="1:3" ht="15.6">
      <c r="A322" s="668">
        <v>20402</v>
      </c>
      <c r="B322" s="667"/>
      <c r="C322" s="667" t="s">
        <v>1159</v>
      </c>
    </row>
    <row r="323" spans="1:3" ht="15.6">
      <c r="A323" s="668">
        <v>2040201</v>
      </c>
      <c r="B323" s="667"/>
      <c r="C323" s="667" t="s">
        <v>565</v>
      </c>
    </row>
    <row r="324" spans="1:3" ht="15.6">
      <c r="A324" s="668">
        <v>2040202</v>
      </c>
      <c r="B324" s="667"/>
      <c r="C324" s="667" t="s">
        <v>965</v>
      </c>
    </row>
    <row r="325" spans="1:3" ht="15.6">
      <c r="A325" s="668">
        <v>2040203</v>
      </c>
      <c r="B325" s="667"/>
      <c r="C325" s="667" t="s">
        <v>966</v>
      </c>
    </row>
    <row r="326" spans="1:3" ht="15.6">
      <c r="A326" s="668">
        <v>2040204</v>
      </c>
      <c r="B326" s="667"/>
      <c r="C326" s="667" t="s">
        <v>1160</v>
      </c>
    </row>
    <row r="327" spans="1:3" ht="15.6">
      <c r="A327" s="668">
        <v>2040205</v>
      </c>
      <c r="B327" s="667"/>
      <c r="C327" s="667" t="s">
        <v>1161</v>
      </c>
    </row>
    <row r="328" spans="1:3" ht="15.6">
      <c r="A328" s="668">
        <v>2040206</v>
      </c>
      <c r="B328" s="667"/>
      <c r="C328" s="667" t="s">
        <v>1162</v>
      </c>
    </row>
    <row r="329" spans="1:3" ht="15.6">
      <c r="A329" s="668">
        <v>2040207</v>
      </c>
      <c r="B329" s="667"/>
      <c r="C329" s="667" t="s">
        <v>1163</v>
      </c>
    </row>
    <row r="330" spans="1:3" ht="15.6">
      <c r="A330" s="668">
        <v>2040208</v>
      </c>
      <c r="B330" s="667"/>
      <c r="C330" s="667" t="s">
        <v>1164</v>
      </c>
    </row>
    <row r="331" spans="1:3" ht="15.6">
      <c r="A331" s="668">
        <v>2040209</v>
      </c>
      <c r="B331" s="667"/>
      <c r="C331" s="667" t="s">
        <v>1165</v>
      </c>
    </row>
    <row r="332" spans="1:3" ht="15.6">
      <c r="A332" s="668">
        <v>2040210</v>
      </c>
      <c r="B332" s="667"/>
      <c r="C332" s="667" t="s">
        <v>1166</v>
      </c>
    </row>
    <row r="333" spans="1:3" ht="15.6">
      <c r="A333" s="668">
        <v>2040211</v>
      </c>
      <c r="B333" s="667"/>
      <c r="C333" s="667" t="s">
        <v>1167</v>
      </c>
    </row>
    <row r="334" spans="1:3" ht="15.6">
      <c r="A334" s="668">
        <v>2040212</v>
      </c>
      <c r="B334" s="667"/>
      <c r="C334" s="667" t="s">
        <v>1168</v>
      </c>
    </row>
    <row r="335" spans="1:3" ht="15.6">
      <c r="A335" s="668">
        <v>2040213</v>
      </c>
      <c r="B335" s="667"/>
      <c r="C335" s="667" t="s">
        <v>1169</v>
      </c>
    </row>
    <row r="336" spans="1:3" ht="15.6">
      <c r="A336" s="668">
        <v>2040214</v>
      </c>
      <c r="B336" s="667"/>
      <c r="C336" s="667" t="s">
        <v>1170</v>
      </c>
    </row>
    <row r="337" spans="1:3" ht="15.6">
      <c r="A337" s="668">
        <v>2040215</v>
      </c>
      <c r="B337" s="667"/>
      <c r="C337" s="667" t="s">
        <v>1171</v>
      </c>
    </row>
    <row r="338" spans="1:3" ht="15.6">
      <c r="A338" s="668">
        <v>2040216</v>
      </c>
      <c r="B338" s="667"/>
      <c r="C338" s="667" t="s">
        <v>1172</v>
      </c>
    </row>
    <row r="339" spans="1:3" ht="15.6">
      <c r="A339" s="668">
        <v>2040217</v>
      </c>
      <c r="B339" s="667"/>
      <c r="C339" s="667" t="s">
        <v>1173</v>
      </c>
    </row>
    <row r="340" spans="1:3" ht="15.6">
      <c r="A340" s="668">
        <v>2040218</v>
      </c>
      <c r="B340" s="667"/>
      <c r="C340" s="667" t="s">
        <v>1174</v>
      </c>
    </row>
    <row r="341" spans="1:3" ht="15.6">
      <c r="A341" s="668">
        <v>2040219</v>
      </c>
      <c r="B341" s="667"/>
      <c r="C341" s="667" t="s">
        <v>1007</v>
      </c>
    </row>
    <row r="342" spans="1:3" ht="15.6">
      <c r="A342" s="668">
        <v>2040250</v>
      </c>
      <c r="B342" s="667"/>
      <c r="C342" s="667" t="s">
        <v>973</v>
      </c>
    </row>
    <row r="343" spans="1:3" ht="15.6">
      <c r="A343" s="668">
        <v>2040299</v>
      </c>
      <c r="B343" s="667"/>
      <c r="C343" s="667" t="s">
        <v>1175</v>
      </c>
    </row>
    <row r="344" spans="1:3" ht="15.6">
      <c r="A344" s="668">
        <v>20403</v>
      </c>
      <c r="B344" s="667"/>
      <c r="C344" s="667" t="s">
        <v>1176</v>
      </c>
    </row>
    <row r="345" spans="1:3" ht="15.6">
      <c r="A345" s="668">
        <v>2040301</v>
      </c>
      <c r="B345" s="667"/>
      <c r="C345" s="667" t="s">
        <v>565</v>
      </c>
    </row>
    <row r="346" spans="1:3" ht="15.6">
      <c r="A346" s="668">
        <v>2040302</v>
      </c>
      <c r="B346" s="667"/>
      <c r="C346" s="667" t="s">
        <v>965</v>
      </c>
    </row>
    <row r="347" spans="1:3" ht="15.6">
      <c r="A347" s="668">
        <v>2040303</v>
      </c>
      <c r="B347" s="667"/>
      <c r="C347" s="667" t="s">
        <v>966</v>
      </c>
    </row>
    <row r="348" spans="1:3" ht="15.6">
      <c r="A348" s="668">
        <v>2040304</v>
      </c>
      <c r="B348" s="667"/>
      <c r="C348" s="667" t="s">
        <v>1177</v>
      </c>
    </row>
    <row r="349" spans="1:3" ht="15.6">
      <c r="A349" s="668">
        <v>2040350</v>
      </c>
      <c r="B349" s="667"/>
      <c r="C349" s="667" t="s">
        <v>973</v>
      </c>
    </row>
    <row r="350" spans="1:3" ht="15.6">
      <c r="A350" s="668">
        <v>2040399</v>
      </c>
      <c r="B350" s="667"/>
      <c r="C350" s="667" t="s">
        <v>1178</v>
      </c>
    </row>
    <row r="351" spans="1:3" ht="15.6">
      <c r="A351" s="668">
        <v>20404</v>
      </c>
      <c r="B351" s="667"/>
      <c r="C351" s="667" t="s">
        <v>1179</v>
      </c>
    </row>
    <row r="352" spans="1:3" ht="15.6">
      <c r="A352" s="668">
        <v>2040401</v>
      </c>
      <c r="B352" s="667"/>
      <c r="C352" s="667" t="s">
        <v>565</v>
      </c>
    </row>
    <row r="353" spans="1:3" ht="15.6">
      <c r="A353" s="668">
        <v>2040402</v>
      </c>
      <c r="B353" s="667"/>
      <c r="C353" s="667" t="s">
        <v>965</v>
      </c>
    </row>
    <row r="354" spans="1:3" ht="15.6">
      <c r="A354" s="668">
        <v>2040403</v>
      </c>
      <c r="B354" s="667"/>
      <c r="C354" s="667" t="s">
        <v>966</v>
      </c>
    </row>
    <row r="355" spans="1:3" ht="15.6">
      <c r="A355" s="668">
        <v>2040404</v>
      </c>
      <c r="B355" s="667"/>
      <c r="C355" s="667" t="s">
        <v>1180</v>
      </c>
    </row>
    <row r="356" spans="1:3" ht="15.6">
      <c r="A356" s="668">
        <v>2040405</v>
      </c>
      <c r="B356" s="667"/>
      <c r="C356" s="667" t="s">
        <v>1181</v>
      </c>
    </row>
    <row r="357" spans="1:3" ht="15.6">
      <c r="A357" s="668">
        <v>2040406</v>
      </c>
      <c r="B357" s="667"/>
      <c r="C357" s="667" t="s">
        <v>1182</v>
      </c>
    </row>
    <row r="358" spans="1:3" ht="15.6">
      <c r="A358" s="668">
        <v>2040407</v>
      </c>
      <c r="B358" s="667"/>
      <c r="C358" s="667" t="s">
        <v>1183</v>
      </c>
    </row>
    <row r="359" spans="1:3" ht="15.6">
      <c r="A359" s="668">
        <v>2040408</v>
      </c>
      <c r="B359" s="667"/>
      <c r="C359" s="667" t="s">
        <v>1184</v>
      </c>
    </row>
    <row r="360" spans="1:3" ht="15.6">
      <c r="A360" s="668">
        <v>2040409</v>
      </c>
      <c r="B360" s="667"/>
      <c r="C360" s="667" t="s">
        <v>1185</v>
      </c>
    </row>
    <row r="361" spans="1:3" ht="15.6">
      <c r="A361" s="668">
        <v>2040450</v>
      </c>
      <c r="B361" s="667"/>
      <c r="C361" s="667" t="s">
        <v>973</v>
      </c>
    </row>
    <row r="362" spans="1:3" ht="15.6">
      <c r="A362" s="668">
        <v>2040499</v>
      </c>
      <c r="B362" s="667"/>
      <c r="C362" s="667" t="s">
        <v>1186</v>
      </c>
    </row>
    <row r="363" spans="1:3" ht="15.6">
      <c r="A363" s="668">
        <v>20405</v>
      </c>
      <c r="B363" s="667"/>
      <c r="C363" s="667" t="s">
        <v>1187</v>
      </c>
    </row>
    <row r="364" spans="1:3" ht="15.6">
      <c r="A364" s="668">
        <v>2040501</v>
      </c>
      <c r="B364" s="667"/>
      <c r="C364" s="667" t="s">
        <v>565</v>
      </c>
    </row>
    <row r="365" spans="1:3" ht="15.6">
      <c r="A365" s="668">
        <v>2040502</v>
      </c>
      <c r="B365" s="667"/>
      <c r="C365" s="667" t="s">
        <v>965</v>
      </c>
    </row>
    <row r="366" spans="1:3" ht="15.6">
      <c r="A366" s="668">
        <v>2040503</v>
      </c>
      <c r="B366" s="667"/>
      <c r="C366" s="667" t="s">
        <v>966</v>
      </c>
    </row>
    <row r="367" spans="1:3" ht="15.6">
      <c r="A367" s="668">
        <v>2040504</v>
      </c>
      <c r="B367" s="667"/>
      <c r="C367" s="667" t="s">
        <v>1188</v>
      </c>
    </row>
    <row r="368" spans="1:3" ht="15.6">
      <c r="A368" s="668">
        <v>2040505</v>
      </c>
      <c r="B368" s="667"/>
      <c r="C368" s="667" t="s">
        <v>1189</v>
      </c>
    </row>
    <row r="369" spans="1:3" ht="15.6">
      <c r="A369" s="668">
        <v>2040506</v>
      </c>
      <c r="B369" s="667"/>
      <c r="C369" s="667" t="s">
        <v>1190</v>
      </c>
    </row>
    <row r="370" spans="1:3" ht="15.6">
      <c r="A370" s="668">
        <v>2040550</v>
      </c>
      <c r="B370" s="667"/>
      <c r="C370" s="667" t="s">
        <v>973</v>
      </c>
    </row>
    <row r="371" spans="1:3" ht="15.6">
      <c r="A371" s="668">
        <v>2040599</v>
      </c>
      <c r="B371" s="667"/>
      <c r="C371" s="667" t="s">
        <v>1191</v>
      </c>
    </row>
    <row r="372" spans="1:3" ht="15.6">
      <c r="A372" s="668">
        <v>20406</v>
      </c>
      <c r="B372" s="667"/>
      <c r="C372" s="667" t="s">
        <v>1192</v>
      </c>
    </row>
    <row r="373" spans="1:3" ht="15.6">
      <c r="A373" s="668">
        <v>2040601</v>
      </c>
      <c r="B373" s="667"/>
      <c r="C373" s="667" t="s">
        <v>565</v>
      </c>
    </row>
    <row r="374" spans="1:3" ht="15.6">
      <c r="A374" s="668">
        <v>2040602</v>
      </c>
      <c r="B374" s="667"/>
      <c r="C374" s="667" t="s">
        <v>965</v>
      </c>
    </row>
    <row r="375" spans="1:3" ht="15.6">
      <c r="A375" s="668">
        <v>2040603</v>
      </c>
      <c r="B375" s="667"/>
      <c r="C375" s="667" t="s">
        <v>966</v>
      </c>
    </row>
    <row r="376" spans="1:3" ht="15.6">
      <c r="A376" s="668">
        <v>2040604</v>
      </c>
      <c r="B376" s="667"/>
      <c r="C376" s="667" t="s">
        <v>1193</v>
      </c>
    </row>
    <row r="377" spans="1:3" ht="15.6">
      <c r="A377" s="668">
        <v>2040605</v>
      </c>
      <c r="B377" s="667"/>
      <c r="C377" s="667" t="s">
        <v>1194</v>
      </c>
    </row>
    <row r="378" spans="1:3" ht="15.6">
      <c r="A378" s="668">
        <v>2040606</v>
      </c>
      <c r="B378" s="667"/>
      <c r="C378" s="667" t="s">
        <v>1195</v>
      </c>
    </row>
    <row r="379" spans="1:3" ht="15.6">
      <c r="A379" s="668">
        <v>2040607</v>
      </c>
      <c r="B379" s="667"/>
      <c r="C379" s="667" t="s">
        <v>1196</v>
      </c>
    </row>
    <row r="380" spans="1:3" ht="15.6">
      <c r="A380" s="668">
        <v>2040608</v>
      </c>
      <c r="B380" s="667"/>
      <c r="C380" s="667" t="s">
        <v>1197</v>
      </c>
    </row>
    <row r="381" spans="1:3" ht="15.6">
      <c r="A381" s="668">
        <v>2040609</v>
      </c>
      <c r="B381" s="667"/>
      <c r="C381" s="667" t="s">
        <v>1198</v>
      </c>
    </row>
    <row r="382" spans="1:3" ht="15.6">
      <c r="A382" s="668">
        <v>2040650</v>
      </c>
      <c r="B382" s="667"/>
      <c r="C382" s="667" t="s">
        <v>973</v>
      </c>
    </row>
    <row r="383" spans="1:3" ht="15.6">
      <c r="A383" s="668">
        <v>2040699</v>
      </c>
      <c r="B383" s="667"/>
      <c r="C383" s="667" t="s">
        <v>1199</v>
      </c>
    </row>
    <row r="384" spans="1:3" ht="15.6">
      <c r="A384" s="668">
        <v>20407</v>
      </c>
      <c r="B384" s="667"/>
      <c r="C384" s="667" t="s">
        <v>1200</v>
      </c>
    </row>
    <row r="385" spans="1:3" ht="15.6">
      <c r="A385" s="668">
        <v>2040701</v>
      </c>
      <c r="B385" s="667"/>
      <c r="C385" s="667" t="s">
        <v>565</v>
      </c>
    </row>
    <row r="386" spans="1:3" ht="15.6">
      <c r="A386" s="668">
        <v>2040702</v>
      </c>
      <c r="B386" s="667"/>
      <c r="C386" s="667" t="s">
        <v>965</v>
      </c>
    </row>
    <row r="387" spans="1:3" ht="15.6">
      <c r="A387" s="668">
        <v>2040703</v>
      </c>
      <c r="B387" s="667"/>
      <c r="C387" s="667" t="s">
        <v>966</v>
      </c>
    </row>
    <row r="388" spans="1:3" ht="15.6">
      <c r="A388" s="668">
        <v>2040704</v>
      </c>
      <c r="B388" s="667"/>
      <c r="C388" s="667" t="s">
        <v>1201</v>
      </c>
    </row>
    <row r="389" spans="1:3" ht="15.6">
      <c r="A389" s="668">
        <v>2040705</v>
      </c>
      <c r="B389" s="667"/>
      <c r="C389" s="667" t="s">
        <v>1202</v>
      </c>
    </row>
    <row r="390" spans="1:3" ht="15.6">
      <c r="A390" s="668">
        <v>2040706</v>
      </c>
      <c r="B390" s="667"/>
      <c r="C390" s="667" t="s">
        <v>1203</v>
      </c>
    </row>
    <row r="391" spans="1:3" ht="15.6">
      <c r="A391" s="668">
        <v>2040750</v>
      </c>
      <c r="B391" s="667"/>
      <c r="C391" s="667" t="s">
        <v>973</v>
      </c>
    </row>
    <row r="392" spans="1:3" ht="15.6">
      <c r="A392" s="668">
        <v>2040799</v>
      </c>
      <c r="B392" s="667"/>
      <c r="C392" s="667" t="s">
        <v>1204</v>
      </c>
    </row>
    <row r="393" spans="1:3" ht="15.6">
      <c r="A393" s="668">
        <v>20408</v>
      </c>
      <c r="B393" s="667"/>
      <c r="C393" s="667" t="s">
        <v>1205</v>
      </c>
    </row>
    <row r="394" spans="1:3" ht="15.6">
      <c r="A394" s="668">
        <v>2040801</v>
      </c>
      <c r="B394" s="667"/>
      <c r="C394" s="667" t="s">
        <v>565</v>
      </c>
    </row>
    <row r="395" spans="1:3" ht="15.6">
      <c r="A395" s="668">
        <v>2040802</v>
      </c>
      <c r="B395" s="667"/>
      <c r="C395" s="667" t="s">
        <v>965</v>
      </c>
    </row>
    <row r="396" spans="1:3" ht="15.6">
      <c r="A396" s="668">
        <v>2040803</v>
      </c>
      <c r="B396" s="667"/>
      <c r="C396" s="667" t="s">
        <v>966</v>
      </c>
    </row>
    <row r="397" spans="1:3" ht="15.6">
      <c r="A397" s="668">
        <v>2040804</v>
      </c>
      <c r="B397" s="667"/>
      <c r="C397" s="667" t="s">
        <v>1206</v>
      </c>
    </row>
    <row r="398" spans="1:3" ht="15.6">
      <c r="A398" s="668">
        <v>2040805</v>
      </c>
      <c r="B398" s="667"/>
      <c r="C398" s="667" t="s">
        <v>1207</v>
      </c>
    </row>
    <row r="399" spans="1:3" ht="15.6">
      <c r="A399" s="668">
        <v>2040806</v>
      </c>
      <c r="B399" s="667"/>
      <c r="C399" s="667" t="s">
        <v>1208</v>
      </c>
    </row>
    <row r="400" spans="1:3" ht="15.6">
      <c r="A400" s="668">
        <v>2040850</v>
      </c>
      <c r="B400" s="667"/>
      <c r="C400" s="667" t="s">
        <v>973</v>
      </c>
    </row>
    <row r="401" spans="1:3" ht="15.6">
      <c r="A401" s="668">
        <v>2040899</v>
      </c>
      <c r="B401" s="667"/>
      <c r="C401" s="667" t="s">
        <v>1209</v>
      </c>
    </row>
    <row r="402" spans="1:3" ht="15.6">
      <c r="A402" s="668">
        <v>20409</v>
      </c>
      <c r="B402" s="667"/>
      <c r="C402" s="667" t="s">
        <v>1210</v>
      </c>
    </row>
    <row r="403" spans="1:3" ht="15.6">
      <c r="A403" s="668">
        <v>2040901</v>
      </c>
      <c r="B403" s="667"/>
      <c r="C403" s="667" t="s">
        <v>565</v>
      </c>
    </row>
    <row r="404" spans="1:3" ht="15.6">
      <c r="A404" s="668">
        <v>2040902</v>
      </c>
      <c r="B404" s="667"/>
      <c r="C404" s="667" t="s">
        <v>965</v>
      </c>
    </row>
    <row r="405" spans="1:3" ht="15.6">
      <c r="A405" s="668">
        <v>2040903</v>
      </c>
      <c r="B405" s="667"/>
      <c r="C405" s="667" t="s">
        <v>966</v>
      </c>
    </row>
    <row r="406" spans="1:3" ht="15.6">
      <c r="A406" s="668">
        <v>2040904</v>
      </c>
      <c r="B406" s="667"/>
      <c r="C406" s="667" t="s">
        <v>1211</v>
      </c>
    </row>
    <row r="407" spans="1:3" ht="15.6">
      <c r="A407" s="668">
        <v>2040905</v>
      </c>
      <c r="B407" s="667"/>
      <c r="C407" s="667" t="s">
        <v>1212</v>
      </c>
    </row>
    <row r="408" spans="1:3" ht="15.6">
      <c r="A408" s="668">
        <v>2040950</v>
      </c>
      <c r="B408" s="667"/>
      <c r="C408" s="667" t="s">
        <v>973</v>
      </c>
    </row>
    <row r="409" spans="1:3" ht="15.6">
      <c r="A409" s="668">
        <v>2040999</v>
      </c>
      <c r="B409" s="667"/>
      <c r="C409" s="667" t="s">
        <v>1213</v>
      </c>
    </row>
    <row r="410" spans="1:3" ht="15.6">
      <c r="A410" s="668">
        <v>20410</v>
      </c>
      <c r="B410" s="667"/>
      <c r="C410" s="667" t="s">
        <v>1214</v>
      </c>
    </row>
    <row r="411" spans="1:3" ht="15.6">
      <c r="A411" s="668">
        <v>2041001</v>
      </c>
      <c r="B411" s="667"/>
      <c r="C411" s="667" t="s">
        <v>565</v>
      </c>
    </row>
    <row r="412" spans="1:3" ht="15.6">
      <c r="A412" s="668">
        <v>2041002</v>
      </c>
      <c r="B412" s="667"/>
      <c r="C412" s="667" t="s">
        <v>965</v>
      </c>
    </row>
    <row r="413" spans="1:3" ht="15.6">
      <c r="A413" s="668">
        <v>2041003</v>
      </c>
      <c r="B413" s="667"/>
      <c r="C413" s="667" t="s">
        <v>1215</v>
      </c>
    </row>
    <row r="414" spans="1:3" ht="15.6">
      <c r="A414" s="668">
        <v>2041004</v>
      </c>
      <c r="B414" s="667"/>
      <c r="C414" s="667" t="s">
        <v>1216</v>
      </c>
    </row>
    <row r="415" spans="1:3" ht="15.6">
      <c r="A415" s="668">
        <v>2041005</v>
      </c>
      <c r="B415" s="667"/>
      <c r="C415" s="667" t="s">
        <v>1217</v>
      </c>
    </row>
    <row r="416" spans="1:3" ht="15.6">
      <c r="A416" s="668">
        <v>2041006</v>
      </c>
      <c r="B416" s="667"/>
      <c r="C416" s="667" t="s">
        <v>1172</v>
      </c>
    </row>
    <row r="417" spans="1:3" ht="15.6">
      <c r="A417" s="668">
        <v>2041099</v>
      </c>
      <c r="B417" s="667"/>
      <c r="C417" s="667" t="s">
        <v>1218</v>
      </c>
    </row>
    <row r="418" spans="1:3" ht="15.6">
      <c r="A418" s="668">
        <v>20499</v>
      </c>
      <c r="B418" s="667"/>
      <c r="C418" s="667" t="s">
        <v>1219</v>
      </c>
    </row>
    <row r="419" spans="1:3" ht="15.6">
      <c r="A419" s="668">
        <v>2049901</v>
      </c>
      <c r="B419" s="667"/>
      <c r="C419" s="667" t="s">
        <v>1219</v>
      </c>
    </row>
    <row r="420" spans="1:3" ht="15.6">
      <c r="A420" s="668">
        <v>2049902</v>
      </c>
      <c r="B420" s="667"/>
      <c r="C420" s="667" t="s">
        <v>1220</v>
      </c>
    </row>
    <row r="421" spans="1:3" ht="15.6">
      <c r="A421" s="668">
        <v>205</v>
      </c>
      <c r="B421" s="667"/>
      <c r="C421" s="667" t="s">
        <v>1221</v>
      </c>
    </row>
    <row r="422" spans="1:3" ht="15.6">
      <c r="A422" s="668">
        <v>20501</v>
      </c>
      <c r="B422" s="667"/>
      <c r="C422" s="667" t="s">
        <v>1222</v>
      </c>
    </row>
    <row r="423" spans="1:3" ht="15.6">
      <c r="A423" s="668">
        <v>2050101</v>
      </c>
      <c r="B423" s="667"/>
      <c r="C423" s="667" t="s">
        <v>565</v>
      </c>
    </row>
    <row r="424" spans="1:3" ht="15.6">
      <c r="A424" s="668">
        <v>2050102</v>
      </c>
      <c r="B424" s="667"/>
      <c r="C424" s="667" t="s">
        <v>965</v>
      </c>
    </row>
    <row r="425" spans="1:3" ht="15.6">
      <c r="A425" s="668">
        <v>2050103</v>
      </c>
      <c r="B425" s="667"/>
      <c r="C425" s="667" t="s">
        <v>966</v>
      </c>
    </row>
    <row r="426" spans="1:3" ht="15.6">
      <c r="A426" s="668">
        <v>2050199</v>
      </c>
      <c r="B426" s="667"/>
      <c r="C426" s="667" t="s">
        <v>1223</v>
      </c>
    </row>
    <row r="427" spans="1:3" ht="15.6">
      <c r="A427" s="668">
        <v>20502</v>
      </c>
      <c r="B427" s="667"/>
      <c r="C427" s="667" t="s">
        <v>1224</v>
      </c>
    </row>
    <row r="428" spans="1:3" ht="15.6">
      <c r="A428" s="668">
        <v>2050201</v>
      </c>
      <c r="B428" s="667"/>
      <c r="C428" s="667" t="s">
        <v>1225</v>
      </c>
    </row>
    <row r="429" spans="1:3" ht="15.6">
      <c r="A429" s="668">
        <v>2050202</v>
      </c>
      <c r="B429" s="667"/>
      <c r="C429" s="667" t="s">
        <v>1226</v>
      </c>
    </row>
    <row r="430" spans="1:3" ht="15.6">
      <c r="A430" s="668">
        <v>2050203</v>
      </c>
      <c r="B430" s="667"/>
      <c r="C430" s="667" t="s">
        <v>1227</v>
      </c>
    </row>
    <row r="431" spans="1:3" ht="15.6">
      <c r="A431" s="668">
        <v>2050204</v>
      </c>
      <c r="B431" s="667"/>
      <c r="C431" s="667" t="s">
        <v>1228</v>
      </c>
    </row>
    <row r="432" spans="1:3" ht="15.6">
      <c r="A432" s="668">
        <v>2050205</v>
      </c>
      <c r="B432" s="667"/>
      <c r="C432" s="667" t="s">
        <v>1229</v>
      </c>
    </row>
    <row r="433" spans="1:3" ht="15.6">
      <c r="A433" s="668">
        <v>2050206</v>
      </c>
      <c r="B433" s="667"/>
      <c r="C433" s="667" t="s">
        <v>1230</v>
      </c>
    </row>
    <row r="434" spans="1:3" ht="15.6">
      <c r="A434" s="668">
        <v>2050207</v>
      </c>
      <c r="B434" s="667"/>
      <c r="C434" s="667" t="s">
        <v>1231</v>
      </c>
    </row>
    <row r="435" spans="1:3" ht="15.6">
      <c r="A435" s="668">
        <v>2050299</v>
      </c>
      <c r="B435" s="667"/>
      <c r="C435" s="667" t="s">
        <v>1232</v>
      </c>
    </row>
    <row r="436" spans="1:3" ht="15.6">
      <c r="A436" s="668">
        <v>20503</v>
      </c>
      <c r="B436" s="667"/>
      <c r="C436" s="667" t="s">
        <v>1233</v>
      </c>
    </row>
    <row r="437" spans="1:3" ht="15.6">
      <c r="A437" s="668">
        <v>2050301</v>
      </c>
      <c r="B437" s="667"/>
      <c r="C437" s="667" t="s">
        <v>1234</v>
      </c>
    </row>
    <row r="438" spans="1:3" ht="15.6">
      <c r="A438" s="668">
        <v>2050302</v>
      </c>
      <c r="B438" s="667"/>
      <c r="C438" s="667" t="s">
        <v>1235</v>
      </c>
    </row>
    <row r="439" spans="1:3" ht="15.6">
      <c r="A439" s="668">
        <v>2050303</v>
      </c>
      <c r="B439" s="667"/>
      <c r="C439" s="667" t="s">
        <v>1236</v>
      </c>
    </row>
    <row r="440" spans="1:3" ht="15.6">
      <c r="A440" s="668">
        <v>2050304</v>
      </c>
      <c r="B440" s="667"/>
      <c r="C440" s="667" t="s">
        <v>1237</v>
      </c>
    </row>
    <row r="441" spans="1:3" ht="15.6">
      <c r="A441" s="668">
        <v>2050305</v>
      </c>
      <c r="B441" s="667"/>
      <c r="C441" s="667" t="s">
        <v>1238</v>
      </c>
    </row>
    <row r="442" spans="1:3" ht="15.6">
      <c r="A442" s="668">
        <v>2050399</v>
      </c>
      <c r="B442" s="667"/>
      <c r="C442" s="667" t="s">
        <v>1239</v>
      </c>
    </row>
    <row r="443" spans="1:3" ht="15.6">
      <c r="A443" s="668">
        <v>20504</v>
      </c>
      <c r="B443" s="667"/>
      <c r="C443" s="667" t="s">
        <v>1240</v>
      </c>
    </row>
    <row r="444" spans="1:3" ht="15.6">
      <c r="A444" s="668">
        <v>2050401</v>
      </c>
      <c r="B444" s="667"/>
      <c r="C444" s="667" t="s">
        <v>1241</v>
      </c>
    </row>
    <row r="445" spans="1:3" ht="15.6">
      <c r="A445" s="668">
        <v>2050402</v>
      </c>
      <c r="B445" s="667"/>
      <c r="C445" s="667" t="s">
        <v>1242</v>
      </c>
    </row>
    <row r="446" spans="1:3" ht="15.6">
      <c r="A446" s="668">
        <v>2050403</v>
      </c>
      <c r="B446" s="667"/>
      <c r="C446" s="667" t="s">
        <v>1243</v>
      </c>
    </row>
    <row r="447" spans="1:3" ht="15.6">
      <c r="A447" s="668">
        <v>2050404</v>
      </c>
      <c r="B447" s="667"/>
      <c r="C447" s="667" t="s">
        <v>1244</v>
      </c>
    </row>
    <row r="448" spans="1:3" ht="15.6">
      <c r="A448" s="668">
        <v>2050499</v>
      </c>
      <c r="B448" s="667"/>
      <c r="C448" s="667" t="s">
        <v>1245</v>
      </c>
    </row>
    <row r="449" spans="1:3" ht="15.6">
      <c r="A449" s="668">
        <v>20505</v>
      </c>
      <c r="B449" s="667"/>
      <c r="C449" s="667" t="s">
        <v>1246</v>
      </c>
    </row>
    <row r="450" spans="1:3" ht="15.6">
      <c r="A450" s="668">
        <v>2050501</v>
      </c>
      <c r="B450" s="667"/>
      <c r="C450" s="667" t="s">
        <v>1247</v>
      </c>
    </row>
    <row r="451" spans="1:3" ht="15.6">
      <c r="A451" s="668">
        <v>2050502</v>
      </c>
      <c r="B451" s="667"/>
      <c r="C451" s="667" t="s">
        <v>1248</v>
      </c>
    </row>
    <row r="452" spans="1:3" ht="15.6">
      <c r="A452" s="668">
        <v>2050599</v>
      </c>
      <c r="B452" s="667"/>
      <c r="C452" s="667" t="s">
        <v>1249</v>
      </c>
    </row>
    <row r="453" spans="1:3" ht="15.6">
      <c r="A453" s="668">
        <v>20506</v>
      </c>
      <c r="B453" s="667"/>
      <c r="C453" s="667" t="s">
        <v>1250</v>
      </c>
    </row>
    <row r="454" spans="1:3" ht="15.6">
      <c r="A454" s="668">
        <v>2050601</v>
      </c>
      <c r="B454" s="667"/>
      <c r="C454" s="667" t="s">
        <v>1251</v>
      </c>
    </row>
    <row r="455" spans="1:3" ht="15.6">
      <c r="A455" s="668">
        <v>2050602</v>
      </c>
      <c r="B455" s="667"/>
      <c r="C455" s="667" t="s">
        <v>1252</v>
      </c>
    </row>
    <row r="456" spans="1:3" ht="15.6">
      <c r="A456" s="668">
        <v>2050699</v>
      </c>
      <c r="B456" s="667"/>
      <c r="C456" s="667" t="s">
        <v>1253</v>
      </c>
    </row>
    <row r="457" spans="1:3" ht="15.6">
      <c r="A457" s="668">
        <v>20507</v>
      </c>
      <c r="B457" s="667"/>
      <c r="C457" s="667" t="s">
        <v>1254</v>
      </c>
    </row>
    <row r="458" spans="1:3" ht="15.6">
      <c r="A458" s="668">
        <v>2050701</v>
      </c>
      <c r="B458" s="667"/>
      <c r="C458" s="667" t="s">
        <v>1255</v>
      </c>
    </row>
    <row r="459" spans="1:3" ht="15.6">
      <c r="A459" s="668">
        <v>2050702</v>
      </c>
      <c r="B459" s="667"/>
      <c r="C459" s="667" t="s">
        <v>1256</v>
      </c>
    </row>
    <row r="460" spans="1:3" ht="15.6">
      <c r="A460" s="668">
        <v>2050799</v>
      </c>
      <c r="B460" s="667"/>
      <c r="C460" s="667" t="s">
        <v>1257</v>
      </c>
    </row>
    <row r="461" spans="1:3" ht="15.6">
      <c r="A461" s="668">
        <v>20508</v>
      </c>
      <c r="B461" s="667"/>
      <c r="C461" s="667" t="s">
        <v>1258</v>
      </c>
    </row>
    <row r="462" spans="1:3" ht="15.6">
      <c r="A462" s="668">
        <v>2050801</v>
      </c>
      <c r="B462" s="667"/>
      <c r="C462" s="667" t="s">
        <v>1259</v>
      </c>
    </row>
    <row r="463" spans="1:3" ht="15.6">
      <c r="A463" s="668">
        <v>2050802</v>
      </c>
      <c r="B463" s="667"/>
      <c r="C463" s="667" t="s">
        <v>1260</v>
      </c>
    </row>
    <row r="464" spans="1:3" ht="15.6">
      <c r="A464" s="668">
        <v>2050803</v>
      </c>
      <c r="B464" s="667"/>
      <c r="C464" s="667" t="s">
        <v>1261</v>
      </c>
    </row>
    <row r="465" spans="1:3" ht="15.6">
      <c r="A465" s="668">
        <v>2050804</v>
      </c>
      <c r="B465" s="667"/>
      <c r="C465" s="667" t="s">
        <v>1262</v>
      </c>
    </row>
    <row r="466" spans="1:3" ht="15.6">
      <c r="A466" s="668">
        <v>2050899</v>
      </c>
      <c r="B466" s="667"/>
      <c r="C466" s="667" t="s">
        <v>1263</v>
      </c>
    </row>
    <row r="467" spans="1:3" ht="15.6">
      <c r="A467" s="668">
        <v>20509</v>
      </c>
      <c r="B467" s="667"/>
      <c r="C467" s="667" t="s">
        <v>1264</v>
      </c>
    </row>
    <row r="468" spans="1:3" ht="15.6">
      <c r="A468" s="668">
        <v>2050901</v>
      </c>
      <c r="B468" s="667"/>
      <c r="C468" s="667" t="s">
        <v>1265</v>
      </c>
    </row>
    <row r="469" spans="1:3" ht="15.6">
      <c r="A469" s="668">
        <v>2050902</v>
      </c>
      <c r="B469" s="667"/>
      <c r="C469" s="667" t="s">
        <v>1266</v>
      </c>
    </row>
    <row r="470" spans="1:3" ht="15.6">
      <c r="A470" s="668">
        <v>2050903</v>
      </c>
      <c r="B470" s="667"/>
      <c r="C470" s="667" t="s">
        <v>1267</v>
      </c>
    </row>
    <row r="471" spans="1:3" ht="15.6">
      <c r="A471" s="668">
        <v>2050904</v>
      </c>
      <c r="B471" s="667"/>
      <c r="C471" s="667" t="s">
        <v>1268</v>
      </c>
    </row>
    <row r="472" spans="1:3" ht="15.6">
      <c r="A472" s="668">
        <v>2050905</v>
      </c>
      <c r="B472" s="667"/>
      <c r="C472" s="667" t="s">
        <v>1269</v>
      </c>
    </row>
    <row r="473" spans="1:3" ht="15.6">
      <c r="A473" s="668">
        <v>2050999</v>
      </c>
      <c r="B473" s="667"/>
      <c r="C473" s="667" t="s">
        <v>1270</v>
      </c>
    </row>
    <row r="474" spans="1:3" ht="15.6">
      <c r="A474" s="668">
        <v>20510</v>
      </c>
      <c r="B474" s="667"/>
      <c r="C474" s="667" t="s">
        <v>1271</v>
      </c>
    </row>
    <row r="475" spans="1:3" ht="15.6">
      <c r="A475" s="668">
        <v>2051001</v>
      </c>
      <c r="B475" s="667"/>
      <c r="C475" s="667" t="s">
        <v>1265</v>
      </c>
    </row>
    <row r="476" spans="1:3" ht="15.6">
      <c r="A476" s="668">
        <v>2051002</v>
      </c>
      <c r="B476" s="667"/>
      <c r="C476" s="667" t="s">
        <v>1266</v>
      </c>
    </row>
    <row r="477" spans="1:3" ht="15.6">
      <c r="A477" s="668">
        <v>2051003</v>
      </c>
      <c r="B477" s="667"/>
      <c r="C477" s="667" t="s">
        <v>1267</v>
      </c>
    </row>
    <row r="478" spans="1:3" ht="15.6">
      <c r="A478" s="668">
        <v>2051004</v>
      </c>
      <c r="B478" s="667"/>
      <c r="C478" s="667" t="s">
        <v>1268</v>
      </c>
    </row>
    <row r="479" spans="1:3" ht="15.6">
      <c r="A479" s="668">
        <v>2051005</v>
      </c>
      <c r="B479" s="667"/>
      <c r="C479" s="667" t="s">
        <v>1269</v>
      </c>
    </row>
    <row r="480" spans="1:3" ht="15.6">
      <c r="A480" s="668">
        <v>2051099</v>
      </c>
      <c r="B480" s="667"/>
      <c r="C480" s="667" t="s">
        <v>1272</v>
      </c>
    </row>
    <row r="481" spans="1:3" ht="15.6">
      <c r="A481" s="668">
        <v>20551</v>
      </c>
      <c r="B481" s="667"/>
      <c r="C481" s="667" t="s">
        <v>1273</v>
      </c>
    </row>
    <row r="482" spans="1:3" ht="15.6">
      <c r="A482" s="668">
        <v>2055101</v>
      </c>
      <c r="B482" s="667"/>
      <c r="C482" s="667" t="s">
        <v>1274</v>
      </c>
    </row>
    <row r="483" spans="1:3" ht="15.6">
      <c r="A483" s="668">
        <v>2055102</v>
      </c>
      <c r="B483" s="667"/>
      <c r="C483" s="667" t="s">
        <v>1275</v>
      </c>
    </row>
    <row r="484" spans="1:3" ht="15.6">
      <c r="A484" s="668">
        <v>2055103</v>
      </c>
      <c r="B484" s="667"/>
      <c r="C484" s="667" t="s">
        <v>1276</v>
      </c>
    </row>
    <row r="485" spans="1:3" ht="15.6">
      <c r="A485" s="668">
        <v>2055104</v>
      </c>
      <c r="B485" s="667"/>
      <c r="C485" s="667" t="s">
        <v>1277</v>
      </c>
    </row>
    <row r="486" spans="1:3" ht="15.6">
      <c r="A486" s="668">
        <v>2055105</v>
      </c>
      <c r="B486" s="667"/>
      <c r="C486" s="667" t="s">
        <v>1278</v>
      </c>
    </row>
    <row r="487" spans="1:3" ht="15.6">
      <c r="A487" s="668">
        <v>2055106</v>
      </c>
      <c r="B487" s="667"/>
      <c r="C487" s="667" t="s">
        <v>1279</v>
      </c>
    </row>
    <row r="488" spans="1:3" ht="15.6">
      <c r="A488" s="668">
        <v>2055107</v>
      </c>
      <c r="B488" s="667"/>
      <c r="C488" s="667" t="s">
        <v>1280</v>
      </c>
    </row>
    <row r="489" spans="1:3" ht="15.6">
      <c r="A489" s="668">
        <v>2055108</v>
      </c>
      <c r="B489" s="667"/>
      <c r="C489" s="667" t="s">
        <v>1281</v>
      </c>
    </row>
    <row r="490" spans="1:3" ht="15.6">
      <c r="A490" s="668">
        <v>2055199</v>
      </c>
      <c r="B490" s="667"/>
      <c r="C490" s="667" t="s">
        <v>1282</v>
      </c>
    </row>
    <row r="491" spans="1:3" ht="15.6">
      <c r="A491" s="668">
        <v>20599</v>
      </c>
      <c r="B491" s="667"/>
      <c r="C491" s="667" t="s">
        <v>1283</v>
      </c>
    </row>
    <row r="492" spans="1:3" ht="15.6">
      <c r="A492" s="668">
        <v>2059999</v>
      </c>
      <c r="B492" s="667"/>
      <c r="C492" s="667" t="s">
        <v>1283</v>
      </c>
    </row>
    <row r="493" spans="1:3" ht="15.6">
      <c r="A493" s="668">
        <v>206</v>
      </c>
      <c r="B493" s="667"/>
      <c r="C493" s="667" t="s">
        <v>1284</v>
      </c>
    </row>
    <row r="494" spans="1:3" ht="15.6">
      <c r="A494" s="668">
        <v>20601</v>
      </c>
      <c r="B494" s="667"/>
      <c r="C494" s="667" t="s">
        <v>1285</v>
      </c>
    </row>
    <row r="495" spans="1:3" ht="15.6">
      <c r="A495" s="668">
        <v>2060101</v>
      </c>
      <c r="B495" s="667"/>
      <c r="C495" s="667" t="s">
        <v>565</v>
      </c>
    </row>
    <row r="496" spans="1:3" ht="15.6">
      <c r="A496" s="668">
        <v>2060102</v>
      </c>
      <c r="B496" s="667"/>
      <c r="C496" s="667" t="s">
        <v>965</v>
      </c>
    </row>
    <row r="497" spans="1:3" ht="15.6">
      <c r="A497" s="668">
        <v>2060103</v>
      </c>
      <c r="B497" s="667"/>
      <c r="C497" s="667" t="s">
        <v>966</v>
      </c>
    </row>
    <row r="498" spans="1:3" ht="15.6">
      <c r="A498" s="668">
        <v>2060199</v>
      </c>
      <c r="B498" s="667"/>
      <c r="C498" s="667" t="s">
        <v>1286</v>
      </c>
    </row>
    <row r="499" spans="1:3" ht="15.6">
      <c r="A499" s="668">
        <v>20602</v>
      </c>
      <c r="B499" s="667"/>
      <c r="C499" s="667" t="s">
        <v>1287</v>
      </c>
    </row>
    <row r="500" spans="1:3" ht="15.6">
      <c r="A500" s="668">
        <v>2060201</v>
      </c>
      <c r="B500" s="667"/>
      <c r="C500" s="667" t="s">
        <v>1288</v>
      </c>
    </row>
    <row r="501" spans="1:3" ht="15.6">
      <c r="A501" s="668">
        <v>2060202</v>
      </c>
      <c r="B501" s="667"/>
      <c r="C501" s="667" t="s">
        <v>1289</v>
      </c>
    </row>
    <row r="502" spans="1:3" ht="15.6">
      <c r="A502" s="668">
        <v>2060203</v>
      </c>
      <c r="B502" s="667"/>
      <c r="C502" s="667" t="s">
        <v>1290</v>
      </c>
    </row>
    <row r="503" spans="1:3" ht="15.6">
      <c r="A503" s="668">
        <v>2060204</v>
      </c>
      <c r="B503" s="667"/>
      <c r="C503" s="667" t="s">
        <v>1291</v>
      </c>
    </row>
    <row r="504" spans="1:3" ht="15.6">
      <c r="A504" s="668">
        <v>2060205</v>
      </c>
      <c r="B504" s="667"/>
      <c r="C504" s="667" t="s">
        <v>1292</v>
      </c>
    </row>
    <row r="505" spans="1:3" ht="15.6">
      <c r="A505" s="668">
        <v>2060206</v>
      </c>
      <c r="B505" s="667"/>
      <c r="C505" s="667" t="s">
        <v>1293</v>
      </c>
    </row>
    <row r="506" spans="1:3" ht="15.6">
      <c r="A506" s="668">
        <v>2060207</v>
      </c>
      <c r="B506" s="667"/>
      <c r="C506" s="667" t="s">
        <v>1294</v>
      </c>
    </row>
    <row r="507" spans="1:3" ht="15.6">
      <c r="A507" s="668">
        <v>2060299</v>
      </c>
      <c r="B507" s="667"/>
      <c r="C507" s="667" t="s">
        <v>1295</v>
      </c>
    </row>
    <row r="508" spans="1:3" ht="15.6">
      <c r="A508" s="668">
        <v>20603</v>
      </c>
      <c r="B508" s="667"/>
      <c r="C508" s="667" t="s">
        <v>1296</v>
      </c>
    </row>
    <row r="509" spans="1:3" ht="15.6">
      <c r="A509" s="668">
        <v>2060301</v>
      </c>
      <c r="B509" s="667"/>
      <c r="C509" s="667" t="s">
        <v>1288</v>
      </c>
    </row>
    <row r="510" spans="1:3" ht="15.6">
      <c r="A510" s="668">
        <v>2060302</v>
      </c>
      <c r="B510" s="667"/>
      <c r="C510" s="667" t="s">
        <v>1297</v>
      </c>
    </row>
    <row r="511" spans="1:3" ht="15.6">
      <c r="A511" s="668">
        <v>2060303</v>
      </c>
      <c r="B511" s="667"/>
      <c r="C511" s="667" t="s">
        <v>1298</v>
      </c>
    </row>
    <row r="512" spans="1:3" ht="15.6">
      <c r="A512" s="668">
        <v>2060304</v>
      </c>
      <c r="B512" s="667"/>
      <c r="C512" s="667" t="s">
        <v>1299</v>
      </c>
    </row>
    <row r="513" spans="1:3" ht="15.6">
      <c r="A513" s="668">
        <v>2060399</v>
      </c>
      <c r="B513" s="667"/>
      <c r="C513" s="667" t="s">
        <v>1300</v>
      </c>
    </row>
    <row r="514" spans="1:3" ht="15.6">
      <c r="A514" s="668">
        <v>20604</v>
      </c>
      <c r="B514" s="667"/>
      <c r="C514" s="667" t="s">
        <v>1301</v>
      </c>
    </row>
    <row r="515" spans="1:3" ht="15.6">
      <c r="A515" s="668">
        <v>2060401</v>
      </c>
      <c r="B515" s="667"/>
      <c r="C515" s="667" t="s">
        <v>1288</v>
      </c>
    </row>
    <row r="516" spans="1:3" ht="15.6">
      <c r="A516" s="668">
        <v>2060402</v>
      </c>
      <c r="B516" s="667"/>
      <c r="C516" s="667" t="s">
        <v>1302</v>
      </c>
    </row>
    <row r="517" spans="1:3" ht="15.6">
      <c r="A517" s="668">
        <v>2060403</v>
      </c>
      <c r="B517" s="667"/>
      <c r="C517" s="667" t="s">
        <v>1303</v>
      </c>
    </row>
    <row r="518" spans="1:3" ht="15.6">
      <c r="A518" s="668">
        <v>2060404</v>
      </c>
      <c r="B518" s="667"/>
      <c r="C518" s="667" t="s">
        <v>1304</v>
      </c>
    </row>
    <row r="519" spans="1:3" ht="15.6">
      <c r="A519" s="668">
        <v>2060499</v>
      </c>
      <c r="B519" s="667"/>
      <c r="C519" s="667" t="s">
        <v>1305</v>
      </c>
    </row>
    <row r="520" spans="1:3" ht="15.6">
      <c r="A520" s="668">
        <v>20605</v>
      </c>
      <c r="B520" s="667"/>
      <c r="C520" s="667" t="s">
        <v>1306</v>
      </c>
    </row>
    <row r="521" spans="1:3" ht="15.6">
      <c r="A521" s="668">
        <v>2060501</v>
      </c>
      <c r="B521" s="667"/>
      <c r="C521" s="667" t="s">
        <v>1288</v>
      </c>
    </row>
    <row r="522" spans="1:3" ht="15.6">
      <c r="A522" s="668">
        <v>2060502</v>
      </c>
      <c r="B522" s="667"/>
      <c r="C522" s="667" t="s">
        <v>1307</v>
      </c>
    </row>
    <row r="523" spans="1:3" ht="15.6">
      <c r="A523" s="668">
        <v>2060503</v>
      </c>
      <c r="B523" s="667"/>
      <c r="C523" s="667" t="s">
        <v>1308</v>
      </c>
    </row>
    <row r="524" spans="1:3" ht="15.6">
      <c r="A524" s="668">
        <v>2060599</v>
      </c>
      <c r="B524" s="667"/>
      <c r="C524" s="667" t="s">
        <v>1309</v>
      </c>
    </row>
    <row r="525" spans="1:3" ht="15.6">
      <c r="A525" s="668">
        <v>20606</v>
      </c>
      <c r="B525" s="667"/>
      <c r="C525" s="667" t="s">
        <v>1310</v>
      </c>
    </row>
    <row r="526" spans="1:3" ht="15.6">
      <c r="A526" s="668">
        <v>2060601</v>
      </c>
      <c r="B526" s="667"/>
      <c r="C526" s="667" t="s">
        <v>1311</v>
      </c>
    </row>
    <row r="527" spans="1:3" ht="15.6">
      <c r="A527" s="668">
        <v>2060602</v>
      </c>
      <c r="B527" s="667"/>
      <c r="C527" s="667" t="s">
        <v>1312</v>
      </c>
    </row>
    <row r="528" spans="1:3" ht="15.6">
      <c r="A528" s="668">
        <v>2060603</v>
      </c>
      <c r="B528" s="667"/>
      <c r="C528" s="667" t="s">
        <v>1313</v>
      </c>
    </row>
    <row r="529" spans="1:3" ht="15.6">
      <c r="A529" s="668">
        <v>2060699</v>
      </c>
      <c r="B529" s="667"/>
      <c r="C529" s="667" t="s">
        <v>1314</v>
      </c>
    </row>
    <row r="530" spans="1:3" ht="15.6">
      <c r="A530" s="668">
        <v>20607</v>
      </c>
      <c r="B530" s="667"/>
      <c r="C530" s="667" t="s">
        <v>1315</v>
      </c>
    </row>
    <row r="531" spans="1:3" ht="15.6">
      <c r="A531" s="668">
        <v>2060701</v>
      </c>
      <c r="B531" s="667"/>
      <c r="C531" s="667" t="s">
        <v>1288</v>
      </c>
    </row>
    <row r="532" spans="1:3" ht="15.6">
      <c r="A532" s="668">
        <v>2060702</v>
      </c>
      <c r="B532" s="667"/>
      <c r="C532" s="667" t="s">
        <v>1316</v>
      </c>
    </row>
    <row r="533" spans="1:3" ht="15.6">
      <c r="A533" s="668">
        <v>2060703</v>
      </c>
      <c r="B533" s="667"/>
      <c r="C533" s="667" t="s">
        <v>1317</v>
      </c>
    </row>
    <row r="534" spans="1:3" ht="15.6">
      <c r="A534" s="668">
        <v>2060704</v>
      </c>
      <c r="B534" s="667"/>
      <c r="C534" s="667" t="s">
        <v>1318</v>
      </c>
    </row>
    <row r="535" spans="1:3" ht="15.6">
      <c r="A535" s="668">
        <v>2060705</v>
      </c>
      <c r="B535" s="667"/>
      <c r="C535" s="667" t="s">
        <v>1319</v>
      </c>
    </row>
    <row r="536" spans="1:3" ht="15.6">
      <c r="A536" s="668">
        <v>2060799</v>
      </c>
      <c r="B536" s="667"/>
      <c r="C536" s="667" t="s">
        <v>1320</v>
      </c>
    </row>
    <row r="537" spans="1:3" ht="15.6">
      <c r="A537" s="668">
        <v>20608</v>
      </c>
      <c r="B537" s="667"/>
      <c r="C537" s="667" t="s">
        <v>1321</v>
      </c>
    </row>
    <row r="538" spans="1:3" ht="15.6">
      <c r="A538" s="668">
        <v>2060801</v>
      </c>
      <c r="B538" s="667"/>
      <c r="C538" s="667" t="s">
        <v>1322</v>
      </c>
    </row>
    <row r="539" spans="1:3" ht="15.6">
      <c r="A539" s="668">
        <v>2060802</v>
      </c>
      <c r="B539" s="667"/>
      <c r="C539" s="667" t="s">
        <v>1323</v>
      </c>
    </row>
    <row r="540" spans="1:3" ht="15.6">
      <c r="A540" s="668">
        <v>2060899</v>
      </c>
      <c r="B540" s="667"/>
      <c r="C540" s="667" t="s">
        <v>1324</v>
      </c>
    </row>
    <row r="541" spans="1:3" ht="15.6">
      <c r="A541" s="668">
        <v>20609</v>
      </c>
      <c r="B541" s="667"/>
      <c r="C541" s="667" t="s">
        <v>1325</v>
      </c>
    </row>
    <row r="542" spans="1:3" ht="15.6">
      <c r="A542" s="668">
        <v>2060901</v>
      </c>
      <c r="B542" s="667"/>
      <c r="C542" s="667" t="s">
        <v>1325</v>
      </c>
    </row>
    <row r="543" spans="1:3" ht="15.6">
      <c r="A543" s="668">
        <v>20610</v>
      </c>
      <c r="B543" s="667"/>
      <c r="C543" s="667" t="s">
        <v>1326</v>
      </c>
    </row>
    <row r="544" spans="1:3" ht="15.6">
      <c r="A544" s="668">
        <v>2061001</v>
      </c>
      <c r="B544" s="667"/>
      <c r="C544" s="667" t="s">
        <v>1327</v>
      </c>
    </row>
    <row r="545" spans="1:3" ht="15.6">
      <c r="A545" s="668">
        <v>2061002</v>
      </c>
      <c r="B545" s="667"/>
      <c r="C545" s="667" t="s">
        <v>1328</v>
      </c>
    </row>
    <row r="546" spans="1:3" ht="15.6">
      <c r="A546" s="668">
        <v>2061003</v>
      </c>
      <c r="B546" s="667"/>
      <c r="C546" s="667" t="s">
        <v>1329</v>
      </c>
    </row>
    <row r="547" spans="1:3" ht="15.6">
      <c r="A547" s="668">
        <v>2061004</v>
      </c>
      <c r="B547" s="667"/>
      <c r="C547" s="667" t="s">
        <v>1330</v>
      </c>
    </row>
    <row r="548" spans="1:3" ht="15.6">
      <c r="A548" s="668">
        <v>2061005</v>
      </c>
      <c r="B548" s="667"/>
      <c r="C548" s="667" t="s">
        <v>1331</v>
      </c>
    </row>
    <row r="549" spans="1:3" ht="15.6">
      <c r="A549" s="668">
        <v>2061099</v>
      </c>
      <c r="B549" s="667"/>
      <c r="C549" s="667" t="s">
        <v>1332</v>
      </c>
    </row>
    <row r="550" spans="1:3" ht="15.6">
      <c r="A550" s="668">
        <v>20651</v>
      </c>
      <c r="B550" s="667"/>
      <c r="C550" s="667" t="s">
        <v>1273</v>
      </c>
    </row>
    <row r="551" spans="1:3" ht="15.6">
      <c r="A551" s="668">
        <v>2065101</v>
      </c>
      <c r="B551" s="667"/>
      <c r="C551" s="667" t="s">
        <v>1274</v>
      </c>
    </row>
    <row r="552" spans="1:3" ht="15.6">
      <c r="A552" s="668">
        <v>2065102</v>
      </c>
      <c r="B552" s="667"/>
      <c r="C552" s="667" t="s">
        <v>1275</v>
      </c>
    </row>
    <row r="553" spans="1:3" ht="15.6">
      <c r="A553" s="668">
        <v>2065103</v>
      </c>
      <c r="B553" s="667"/>
      <c r="C553" s="667" t="s">
        <v>1276</v>
      </c>
    </row>
    <row r="554" spans="1:3" ht="15.6">
      <c r="A554" s="668">
        <v>2065104</v>
      </c>
      <c r="B554" s="667"/>
      <c r="C554" s="667" t="s">
        <v>1277</v>
      </c>
    </row>
    <row r="555" spans="1:3" ht="15.6">
      <c r="A555" s="668">
        <v>2065105</v>
      </c>
      <c r="B555" s="667"/>
      <c r="C555" s="667" t="s">
        <v>1278</v>
      </c>
    </row>
    <row r="556" spans="1:3" ht="15.6">
      <c r="A556" s="668">
        <v>2065106</v>
      </c>
      <c r="B556" s="667"/>
      <c r="C556" s="667" t="s">
        <v>1279</v>
      </c>
    </row>
    <row r="557" spans="1:3" ht="15.6">
      <c r="A557" s="668">
        <v>2065107</v>
      </c>
      <c r="B557" s="667"/>
      <c r="C557" s="667" t="s">
        <v>1280</v>
      </c>
    </row>
    <row r="558" spans="1:3" ht="15.6">
      <c r="A558" s="668">
        <v>2065108</v>
      </c>
      <c r="B558" s="667"/>
      <c r="C558" s="667" t="s">
        <v>1281</v>
      </c>
    </row>
    <row r="559" spans="1:3" ht="15.6">
      <c r="A559" s="668">
        <v>2065199</v>
      </c>
      <c r="B559" s="667"/>
      <c r="C559" s="667" t="s">
        <v>1282</v>
      </c>
    </row>
    <row r="560" spans="1:3" ht="15.6">
      <c r="A560" s="668">
        <v>20699</v>
      </c>
      <c r="B560" s="667"/>
      <c r="C560" s="667" t="s">
        <v>1333</v>
      </c>
    </row>
    <row r="561" spans="1:3" ht="15.6">
      <c r="A561" s="668">
        <v>2069901</v>
      </c>
      <c r="B561" s="667"/>
      <c r="C561" s="667" t="s">
        <v>1334</v>
      </c>
    </row>
    <row r="562" spans="1:3" ht="15.6">
      <c r="A562" s="668">
        <v>2069902</v>
      </c>
      <c r="B562" s="667"/>
      <c r="C562" s="667" t="s">
        <v>1335</v>
      </c>
    </row>
    <row r="563" spans="1:3" ht="15.6">
      <c r="A563" s="668">
        <v>2069903</v>
      </c>
      <c r="B563" s="667"/>
      <c r="C563" s="667" t="s">
        <v>1336</v>
      </c>
    </row>
    <row r="564" spans="1:3" ht="15.6">
      <c r="A564" s="668">
        <v>2069999</v>
      </c>
      <c r="B564" s="667"/>
      <c r="C564" s="667" t="s">
        <v>1333</v>
      </c>
    </row>
    <row r="565" spans="1:3" ht="15.6">
      <c r="A565" s="668">
        <v>207</v>
      </c>
      <c r="B565" s="667"/>
      <c r="C565" s="667" t="s">
        <v>1337</v>
      </c>
    </row>
    <row r="566" spans="1:3" ht="15.6">
      <c r="A566" s="668">
        <v>20701</v>
      </c>
      <c r="B566" s="667"/>
      <c r="C566" s="667" t="s">
        <v>1338</v>
      </c>
    </row>
    <row r="567" spans="1:3" ht="15.6">
      <c r="A567" s="668">
        <v>2070101</v>
      </c>
      <c r="B567" s="667"/>
      <c r="C567" s="667" t="s">
        <v>565</v>
      </c>
    </row>
    <row r="568" spans="1:3" ht="15.6">
      <c r="A568" s="668">
        <v>2070102</v>
      </c>
      <c r="B568" s="667"/>
      <c r="C568" s="667" t="s">
        <v>965</v>
      </c>
    </row>
    <row r="569" spans="1:3" ht="15.6">
      <c r="A569" s="668">
        <v>2070103</v>
      </c>
      <c r="B569" s="667"/>
      <c r="C569" s="667" t="s">
        <v>966</v>
      </c>
    </row>
    <row r="570" spans="1:3" ht="15.6">
      <c r="A570" s="668">
        <v>2070104</v>
      </c>
      <c r="B570" s="667"/>
      <c r="C570" s="667" t="s">
        <v>1339</v>
      </c>
    </row>
    <row r="571" spans="1:3" ht="15.6">
      <c r="A571" s="668">
        <v>2070105</v>
      </c>
      <c r="B571" s="667"/>
      <c r="C571" s="667" t="s">
        <v>1340</v>
      </c>
    </row>
    <row r="572" spans="1:3" ht="15.6">
      <c r="A572" s="668">
        <v>2070106</v>
      </c>
      <c r="B572" s="667"/>
      <c r="C572" s="667" t="s">
        <v>1341</v>
      </c>
    </row>
    <row r="573" spans="1:3" ht="15.6">
      <c r="A573" s="668">
        <v>2070107</v>
      </c>
      <c r="B573" s="667"/>
      <c r="C573" s="667" t="s">
        <v>1342</v>
      </c>
    </row>
    <row r="574" spans="1:3" ht="15.6">
      <c r="A574" s="668">
        <v>2070108</v>
      </c>
      <c r="B574" s="667"/>
      <c r="C574" s="667" t="s">
        <v>1343</v>
      </c>
    </row>
    <row r="575" spans="1:3" ht="15.6">
      <c r="A575" s="668">
        <v>2070109</v>
      </c>
      <c r="B575" s="667"/>
      <c r="C575" s="667" t="s">
        <v>1344</v>
      </c>
    </row>
    <row r="576" spans="1:3" ht="15.6">
      <c r="A576" s="668">
        <v>2070110</v>
      </c>
      <c r="B576" s="667"/>
      <c r="C576" s="667" t="s">
        <v>1345</v>
      </c>
    </row>
    <row r="577" spans="1:3" ht="15.6">
      <c r="A577" s="668">
        <v>2070111</v>
      </c>
      <c r="B577" s="667"/>
      <c r="C577" s="667" t="s">
        <v>1346</v>
      </c>
    </row>
    <row r="578" spans="1:3" ht="15.6">
      <c r="A578" s="668">
        <v>2070112</v>
      </c>
      <c r="B578" s="667"/>
      <c r="C578" s="667" t="s">
        <v>1347</v>
      </c>
    </row>
    <row r="579" spans="1:3" ht="15.6">
      <c r="A579" s="668">
        <v>2070199</v>
      </c>
      <c r="B579" s="667"/>
      <c r="C579" s="667" t="s">
        <v>1348</v>
      </c>
    </row>
    <row r="580" spans="1:3" ht="15.6">
      <c r="A580" s="668">
        <v>20702</v>
      </c>
      <c r="B580" s="667"/>
      <c r="C580" s="667" t="s">
        <v>1349</v>
      </c>
    </row>
    <row r="581" spans="1:3" ht="15.6">
      <c r="A581" s="668">
        <v>2070201</v>
      </c>
      <c r="B581" s="667"/>
      <c r="C581" s="667" t="s">
        <v>565</v>
      </c>
    </row>
    <row r="582" spans="1:3" ht="15.6">
      <c r="A582" s="668">
        <v>2070202</v>
      </c>
      <c r="B582" s="667"/>
      <c r="C582" s="667" t="s">
        <v>965</v>
      </c>
    </row>
    <row r="583" spans="1:3" ht="15.6">
      <c r="A583" s="668">
        <v>2070203</v>
      </c>
      <c r="B583" s="667"/>
      <c r="C583" s="667" t="s">
        <v>966</v>
      </c>
    </row>
    <row r="584" spans="1:3" ht="15.6">
      <c r="A584" s="668">
        <v>2070204</v>
      </c>
      <c r="B584" s="667"/>
      <c r="C584" s="667" t="s">
        <v>1350</v>
      </c>
    </row>
    <row r="585" spans="1:3" ht="15.6">
      <c r="A585" s="668">
        <v>2070205</v>
      </c>
      <c r="B585" s="667"/>
      <c r="C585" s="667" t="s">
        <v>1351</v>
      </c>
    </row>
    <row r="586" spans="1:3" ht="15.6">
      <c r="A586" s="668">
        <v>2070206</v>
      </c>
      <c r="B586" s="667"/>
      <c r="C586" s="667" t="s">
        <v>1352</v>
      </c>
    </row>
    <row r="587" spans="1:3" ht="15.6">
      <c r="A587" s="668">
        <v>2070299</v>
      </c>
      <c r="B587" s="667"/>
      <c r="C587" s="667" t="s">
        <v>1353</v>
      </c>
    </row>
    <row r="588" spans="1:3" ht="15.6">
      <c r="A588" s="668">
        <v>20703</v>
      </c>
      <c r="B588" s="667"/>
      <c r="C588" s="667" t="s">
        <v>1354</v>
      </c>
    </row>
    <row r="589" spans="1:3" ht="15.6">
      <c r="A589" s="668">
        <v>2070301</v>
      </c>
      <c r="B589" s="667"/>
      <c r="C589" s="667" t="s">
        <v>565</v>
      </c>
    </row>
    <row r="590" spans="1:3" ht="15.6">
      <c r="A590" s="668">
        <v>2070302</v>
      </c>
      <c r="B590" s="667"/>
      <c r="C590" s="667" t="s">
        <v>965</v>
      </c>
    </row>
    <row r="591" spans="1:3" ht="15.6">
      <c r="A591" s="668">
        <v>2070303</v>
      </c>
      <c r="B591" s="667"/>
      <c r="C591" s="667" t="s">
        <v>966</v>
      </c>
    </row>
    <row r="592" spans="1:3" ht="15.6">
      <c r="A592" s="668">
        <v>2070304</v>
      </c>
      <c r="B592" s="667"/>
      <c r="C592" s="667" t="s">
        <v>1355</v>
      </c>
    </row>
    <row r="593" spans="1:3" ht="15.6">
      <c r="A593" s="668">
        <v>2070305</v>
      </c>
      <c r="B593" s="667"/>
      <c r="C593" s="667" t="s">
        <v>1356</v>
      </c>
    </row>
    <row r="594" spans="1:3" ht="15.6">
      <c r="A594" s="668">
        <v>2070306</v>
      </c>
      <c r="B594" s="667"/>
      <c r="C594" s="667" t="s">
        <v>1357</v>
      </c>
    </row>
    <row r="595" spans="1:3" ht="15.6">
      <c r="A595" s="668">
        <v>2070307</v>
      </c>
      <c r="B595" s="667"/>
      <c r="C595" s="667" t="s">
        <v>1358</v>
      </c>
    </row>
    <row r="596" spans="1:3" ht="15.6">
      <c r="A596" s="668">
        <v>2070308</v>
      </c>
      <c r="B596" s="667"/>
      <c r="C596" s="667" t="s">
        <v>1359</v>
      </c>
    </row>
    <row r="597" spans="1:3" ht="15.6">
      <c r="A597" s="668">
        <v>2070309</v>
      </c>
      <c r="B597" s="667"/>
      <c r="C597" s="667" t="s">
        <v>1360</v>
      </c>
    </row>
    <row r="598" spans="1:3" ht="15.6">
      <c r="A598" s="668">
        <v>2070399</v>
      </c>
      <c r="B598" s="667"/>
      <c r="C598" s="667" t="s">
        <v>1361</v>
      </c>
    </row>
    <row r="599" spans="1:3" ht="15.6">
      <c r="A599" s="668">
        <v>20704</v>
      </c>
      <c r="B599" s="667"/>
      <c r="C599" s="667" t="s">
        <v>1362</v>
      </c>
    </row>
    <row r="600" spans="1:3" ht="15.6">
      <c r="A600" s="668">
        <v>2070401</v>
      </c>
      <c r="B600" s="667"/>
      <c r="C600" s="667" t="s">
        <v>565</v>
      </c>
    </row>
    <row r="601" spans="1:3" ht="15.6">
      <c r="A601" s="668">
        <v>2070402</v>
      </c>
      <c r="B601" s="667"/>
      <c r="C601" s="667" t="s">
        <v>965</v>
      </c>
    </row>
    <row r="602" spans="1:3" ht="15.6">
      <c r="A602" s="668">
        <v>2070403</v>
      </c>
      <c r="B602" s="667"/>
      <c r="C602" s="667" t="s">
        <v>966</v>
      </c>
    </row>
    <row r="603" spans="1:3" ht="15.6">
      <c r="A603" s="668">
        <v>2070404</v>
      </c>
      <c r="B603" s="667"/>
      <c r="C603" s="667" t="s">
        <v>1363</v>
      </c>
    </row>
    <row r="604" spans="1:3" ht="15.6">
      <c r="A604" s="668">
        <v>2070405</v>
      </c>
      <c r="B604" s="667"/>
      <c r="C604" s="667" t="s">
        <v>1364</v>
      </c>
    </row>
    <row r="605" spans="1:3" ht="15.6">
      <c r="A605" s="668">
        <v>2070406</v>
      </c>
      <c r="B605" s="667"/>
      <c r="C605" s="667" t="s">
        <v>1365</v>
      </c>
    </row>
    <row r="606" spans="1:3" ht="15.6">
      <c r="A606" s="668">
        <v>2070499</v>
      </c>
      <c r="B606" s="667"/>
      <c r="C606" s="667" t="s">
        <v>1366</v>
      </c>
    </row>
    <row r="607" spans="1:3" ht="15.6">
      <c r="A607" s="668">
        <v>20705</v>
      </c>
      <c r="B607" s="667"/>
      <c r="C607" s="667" t="s">
        <v>1367</v>
      </c>
    </row>
    <row r="608" spans="1:3" ht="15.6">
      <c r="A608" s="668">
        <v>2070501</v>
      </c>
      <c r="B608" s="667"/>
      <c r="C608" s="667" t="s">
        <v>565</v>
      </c>
    </row>
    <row r="609" spans="1:3" ht="15.6">
      <c r="A609" s="668">
        <v>2070502</v>
      </c>
      <c r="B609" s="667"/>
      <c r="C609" s="667" t="s">
        <v>965</v>
      </c>
    </row>
    <row r="610" spans="1:3" ht="15.6">
      <c r="A610" s="668">
        <v>2070503</v>
      </c>
      <c r="B610" s="667"/>
      <c r="C610" s="667" t="s">
        <v>966</v>
      </c>
    </row>
    <row r="611" spans="1:3" ht="15.6">
      <c r="A611" s="668">
        <v>2070504</v>
      </c>
      <c r="B611" s="667"/>
      <c r="C611" s="667" t="s">
        <v>1368</v>
      </c>
    </row>
    <row r="612" spans="1:3" ht="15.6">
      <c r="A612" s="668">
        <v>2070505</v>
      </c>
      <c r="B612" s="667"/>
      <c r="C612" s="667" t="s">
        <v>1369</v>
      </c>
    </row>
    <row r="613" spans="1:3" ht="15.6">
      <c r="A613" s="668">
        <v>2070506</v>
      </c>
      <c r="B613" s="667"/>
      <c r="C613" s="667" t="s">
        <v>1370</v>
      </c>
    </row>
    <row r="614" spans="1:3" ht="15.6">
      <c r="A614" s="668">
        <v>2070507</v>
      </c>
      <c r="B614" s="667"/>
      <c r="C614" s="667" t="s">
        <v>1371</v>
      </c>
    </row>
    <row r="615" spans="1:3" ht="15.6">
      <c r="A615" s="668">
        <v>2070599</v>
      </c>
      <c r="B615" s="667"/>
      <c r="C615" s="667" t="s">
        <v>1372</v>
      </c>
    </row>
    <row r="616" spans="1:3" ht="15.6">
      <c r="A616" s="668">
        <v>20706</v>
      </c>
      <c r="B616" s="667"/>
      <c r="C616" s="667" t="s">
        <v>1373</v>
      </c>
    </row>
    <row r="617" spans="1:3" ht="15.6">
      <c r="A617" s="668">
        <v>2070601</v>
      </c>
      <c r="B617" s="667"/>
      <c r="C617" s="667" t="s">
        <v>1374</v>
      </c>
    </row>
    <row r="618" spans="1:3" ht="15.6">
      <c r="A618" s="668">
        <v>2070602</v>
      </c>
      <c r="B618" s="667"/>
      <c r="C618" s="667" t="s">
        <v>1375</v>
      </c>
    </row>
    <row r="619" spans="1:3" ht="15.6">
      <c r="A619" s="668">
        <v>2070603</v>
      </c>
      <c r="B619" s="667"/>
      <c r="C619" s="667" t="s">
        <v>1376</v>
      </c>
    </row>
    <row r="620" spans="1:3" ht="15.6">
      <c r="A620" s="668">
        <v>2070604</v>
      </c>
      <c r="B620" s="667"/>
      <c r="C620" s="667" t="s">
        <v>1377</v>
      </c>
    </row>
    <row r="621" spans="1:3" ht="15.6">
      <c r="A621" s="668">
        <v>2070605</v>
      </c>
      <c r="B621" s="667"/>
      <c r="C621" s="667" t="s">
        <v>1378</v>
      </c>
    </row>
    <row r="622" spans="1:3" ht="15.6">
      <c r="A622" s="668">
        <v>2070699</v>
      </c>
      <c r="B622" s="667"/>
      <c r="C622" s="667" t="s">
        <v>1379</v>
      </c>
    </row>
    <row r="623" spans="1:3" ht="15.6">
      <c r="A623" s="668">
        <v>20707</v>
      </c>
      <c r="B623" s="667"/>
      <c r="C623" s="667" t="s">
        <v>1380</v>
      </c>
    </row>
    <row r="624" spans="1:3" ht="15.6">
      <c r="A624" s="668">
        <v>2070701</v>
      </c>
      <c r="B624" s="667"/>
      <c r="C624" s="667" t="s">
        <v>1381</v>
      </c>
    </row>
    <row r="625" spans="1:3" ht="15.6">
      <c r="A625" s="668">
        <v>2070702</v>
      </c>
      <c r="B625" s="667"/>
      <c r="C625" s="667" t="s">
        <v>1382</v>
      </c>
    </row>
    <row r="626" spans="1:3" ht="15.6">
      <c r="A626" s="668">
        <v>2070703</v>
      </c>
      <c r="B626" s="667"/>
      <c r="C626" s="667" t="s">
        <v>1383</v>
      </c>
    </row>
    <row r="627" spans="1:3" ht="15.6">
      <c r="A627" s="668">
        <v>2070799</v>
      </c>
      <c r="B627" s="667"/>
      <c r="C627" s="667" t="s">
        <v>1384</v>
      </c>
    </row>
    <row r="628" spans="1:3" ht="15.6">
      <c r="A628" s="668">
        <v>20751</v>
      </c>
      <c r="B628" s="667"/>
      <c r="C628" s="667" t="s">
        <v>1273</v>
      </c>
    </row>
    <row r="629" spans="1:3" ht="15.6">
      <c r="A629" s="668">
        <v>2075101</v>
      </c>
      <c r="B629" s="667"/>
      <c r="C629" s="667" t="s">
        <v>1274</v>
      </c>
    </row>
    <row r="630" spans="1:3" ht="15.6">
      <c r="A630" s="668">
        <v>2075102</v>
      </c>
      <c r="B630" s="667"/>
      <c r="C630" s="667" t="s">
        <v>1275</v>
      </c>
    </row>
    <row r="631" spans="1:3" ht="15.6">
      <c r="A631" s="668">
        <v>2075103</v>
      </c>
      <c r="B631" s="667"/>
      <c r="C631" s="667" t="s">
        <v>1276</v>
      </c>
    </row>
    <row r="632" spans="1:3" ht="15.6">
      <c r="A632" s="668">
        <v>2075104</v>
      </c>
      <c r="B632" s="667"/>
      <c r="C632" s="667" t="s">
        <v>1277</v>
      </c>
    </row>
    <row r="633" spans="1:3" ht="15.6">
      <c r="A633" s="668">
        <v>2075105</v>
      </c>
      <c r="B633" s="667"/>
      <c r="C633" s="667" t="s">
        <v>1278</v>
      </c>
    </row>
    <row r="634" spans="1:3" ht="15.6">
      <c r="A634" s="668">
        <v>2075106</v>
      </c>
      <c r="B634" s="667"/>
      <c r="C634" s="667" t="s">
        <v>1279</v>
      </c>
    </row>
    <row r="635" spans="1:3" ht="15.6">
      <c r="A635" s="668">
        <v>2075107</v>
      </c>
      <c r="B635" s="667"/>
      <c r="C635" s="667" t="s">
        <v>1280</v>
      </c>
    </row>
    <row r="636" spans="1:3" ht="15.6">
      <c r="A636" s="668">
        <v>2075108</v>
      </c>
      <c r="B636" s="667"/>
      <c r="C636" s="667" t="s">
        <v>1281</v>
      </c>
    </row>
    <row r="637" spans="1:3" ht="15.6">
      <c r="A637" s="668">
        <v>2075199</v>
      </c>
      <c r="B637" s="667"/>
      <c r="C637" s="667" t="s">
        <v>1282</v>
      </c>
    </row>
    <row r="638" spans="1:3" ht="15.6">
      <c r="A638" s="668">
        <v>20799</v>
      </c>
      <c r="B638" s="667"/>
      <c r="C638" s="667" t="s">
        <v>1385</v>
      </c>
    </row>
    <row r="639" spans="1:3" ht="15.6">
      <c r="A639" s="668">
        <v>2079902</v>
      </c>
      <c r="B639" s="667"/>
      <c r="C639" s="667" t="s">
        <v>1386</v>
      </c>
    </row>
    <row r="640" spans="1:3" ht="15.6">
      <c r="A640" s="668">
        <v>2079903</v>
      </c>
      <c r="B640" s="667"/>
      <c r="C640" s="667" t="s">
        <v>1387</v>
      </c>
    </row>
    <row r="641" spans="1:3" ht="15.6">
      <c r="A641" s="668">
        <v>2079999</v>
      </c>
      <c r="B641" s="667"/>
      <c r="C641" s="667" t="s">
        <v>1385</v>
      </c>
    </row>
    <row r="642" spans="1:3" ht="15.6">
      <c r="A642" s="668">
        <v>208</v>
      </c>
      <c r="B642" s="667"/>
      <c r="C642" s="667" t="s">
        <v>928</v>
      </c>
    </row>
    <row r="643" spans="1:3" ht="15.6">
      <c r="A643" s="668">
        <v>20801</v>
      </c>
      <c r="B643" s="667"/>
      <c r="C643" s="667" t="s">
        <v>1388</v>
      </c>
    </row>
    <row r="644" spans="1:3" ht="15.6">
      <c r="A644" s="668">
        <v>2080101</v>
      </c>
      <c r="B644" s="667"/>
      <c r="C644" s="667" t="s">
        <v>565</v>
      </c>
    </row>
    <row r="645" spans="1:3" ht="15.6">
      <c r="A645" s="668">
        <v>2080102</v>
      </c>
      <c r="B645" s="667"/>
      <c r="C645" s="667" t="s">
        <v>965</v>
      </c>
    </row>
    <row r="646" spans="1:3" ht="15.6">
      <c r="A646" s="668">
        <v>2080103</v>
      </c>
      <c r="B646" s="667"/>
      <c r="C646" s="667" t="s">
        <v>966</v>
      </c>
    </row>
    <row r="647" spans="1:3" ht="15.6">
      <c r="A647" s="668">
        <v>2080104</v>
      </c>
      <c r="B647" s="667"/>
      <c r="C647" s="667" t="s">
        <v>1389</v>
      </c>
    </row>
    <row r="648" spans="1:3" ht="15.6">
      <c r="A648" s="668">
        <v>2080105</v>
      </c>
      <c r="B648" s="667"/>
      <c r="C648" s="667" t="s">
        <v>1390</v>
      </c>
    </row>
    <row r="649" spans="1:3" ht="15.6">
      <c r="A649" s="668">
        <v>2080106</v>
      </c>
      <c r="B649" s="667"/>
      <c r="C649" s="667" t="s">
        <v>1391</v>
      </c>
    </row>
    <row r="650" spans="1:3" ht="15.6">
      <c r="A650" s="668">
        <v>2080107</v>
      </c>
      <c r="B650" s="667"/>
      <c r="C650" s="667" t="s">
        <v>1392</v>
      </c>
    </row>
    <row r="651" spans="1:3" ht="15.6">
      <c r="A651" s="668">
        <v>2080108</v>
      </c>
      <c r="B651" s="667"/>
      <c r="C651" s="667" t="s">
        <v>1007</v>
      </c>
    </row>
    <row r="652" spans="1:3" ht="15.6">
      <c r="A652" s="668">
        <v>2080109</v>
      </c>
      <c r="B652" s="667"/>
      <c r="C652" s="667" t="s">
        <v>1393</v>
      </c>
    </row>
    <row r="653" spans="1:3" ht="15.6">
      <c r="A653" s="668">
        <v>2080110</v>
      </c>
      <c r="B653" s="667"/>
      <c r="C653" s="667" t="s">
        <v>1394</v>
      </c>
    </row>
    <row r="654" spans="1:3" ht="15.6">
      <c r="A654" s="668">
        <v>2080111</v>
      </c>
      <c r="B654" s="667"/>
      <c r="C654" s="667" t="s">
        <v>1395</v>
      </c>
    </row>
    <row r="655" spans="1:3" ht="15.6">
      <c r="A655" s="668">
        <v>2080112</v>
      </c>
      <c r="B655" s="667"/>
      <c r="C655" s="667" t="s">
        <v>1396</v>
      </c>
    </row>
    <row r="656" spans="1:3" ht="15.6">
      <c r="A656" s="668">
        <v>2080199</v>
      </c>
      <c r="B656" s="667"/>
      <c r="C656" s="667" t="s">
        <v>1397</v>
      </c>
    </row>
    <row r="657" spans="1:3" ht="15.6">
      <c r="A657" s="668">
        <v>20802</v>
      </c>
      <c r="B657" s="667"/>
      <c r="C657" s="667" t="s">
        <v>1398</v>
      </c>
    </row>
    <row r="658" spans="1:3" ht="15.6">
      <c r="A658" s="668">
        <v>2080201</v>
      </c>
      <c r="B658" s="667"/>
      <c r="C658" s="667" t="s">
        <v>565</v>
      </c>
    </row>
    <row r="659" spans="1:3" ht="15.6">
      <c r="A659" s="668">
        <v>2080202</v>
      </c>
      <c r="B659" s="667"/>
      <c r="C659" s="667" t="s">
        <v>965</v>
      </c>
    </row>
    <row r="660" spans="1:3" ht="15.6">
      <c r="A660" s="668">
        <v>2080203</v>
      </c>
      <c r="B660" s="667"/>
      <c r="C660" s="667" t="s">
        <v>966</v>
      </c>
    </row>
    <row r="661" spans="1:3" ht="15.6">
      <c r="A661" s="668">
        <v>2080204</v>
      </c>
      <c r="B661" s="667"/>
      <c r="C661" s="667" t="s">
        <v>1399</v>
      </c>
    </row>
    <row r="662" spans="1:3" ht="15.6">
      <c r="A662" s="668">
        <v>2080205</v>
      </c>
      <c r="B662" s="667"/>
      <c r="C662" s="667" t="s">
        <v>1400</v>
      </c>
    </row>
    <row r="663" spans="1:3" ht="15.6">
      <c r="A663" s="668">
        <v>2080206</v>
      </c>
      <c r="B663" s="667"/>
      <c r="C663" s="667" t="s">
        <v>1401</v>
      </c>
    </row>
    <row r="664" spans="1:3" ht="15.6">
      <c r="A664" s="668">
        <v>2080207</v>
      </c>
      <c r="B664" s="667"/>
      <c r="C664" s="667" t="s">
        <v>1402</v>
      </c>
    </row>
    <row r="665" spans="1:3" ht="15.6">
      <c r="A665" s="668">
        <v>2080208</v>
      </c>
      <c r="B665" s="667"/>
      <c r="C665" s="667" t="s">
        <v>1403</v>
      </c>
    </row>
    <row r="666" spans="1:3" ht="15.6">
      <c r="A666" s="668">
        <v>2080209</v>
      </c>
      <c r="B666" s="667"/>
      <c r="C666" s="667" t="s">
        <v>1404</v>
      </c>
    </row>
    <row r="667" spans="1:3" ht="15.6">
      <c r="A667" s="668">
        <v>2080299</v>
      </c>
      <c r="B667" s="667"/>
      <c r="C667" s="667" t="s">
        <v>1405</v>
      </c>
    </row>
    <row r="668" spans="1:3" ht="15.6">
      <c r="A668" s="668">
        <v>20803</v>
      </c>
      <c r="B668" s="667"/>
      <c r="C668" s="667" t="s">
        <v>1406</v>
      </c>
    </row>
    <row r="669" spans="1:3" ht="15.6">
      <c r="A669" s="668">
        <v>2080301</v>
      </c>
      <c r="B669" s="667"/>
      <c r="C669" s="667"/>
    </row>
    <row r="670" spans="1:3" ht="15.6">
      <c r="A670" s="668">
        <v>2080302</v>
      </c>
      <c r="B670" s="667"/>
      <c r="C670" s="667"/>
    </row>
    <row r="671" spans="1:3" ht="15.6">
      <c r="A671" s="668">
        <v>2080303</v>
      </c>
      <c r="B671" s="667"/>
      <c r="C671" s="667"/>
    </row>
    <row r="672" spans="1:3" ht="15.6">
      <c r="A672" s="668">
        <v>2080304</v>
      </c>
      <c r="B672" s="667"/>
      <c r="C672" s="667"/>
    </row>
    <row r="673" spans="1:3" ht="15.6">
      <c r="A673" s="668">
        <v>2080305</v>
      </c>
      <c r="B673" s="667"/>
      <c r="C673" s="667"/>
    </row>
    <row r="674" spans="1:3" ht="15.6">
      <c r="A674" s="668">
        <v>2080308</v>
      </c>
      <c r="B674" s="667"/>
      <c r="C674" s="667"/>
    </row>
    <row r="675" spans="1:3" ht="15.6">
      <c r="A675" s="668">
        <v>2080399</v>
      </c>
      <c r="B675" s="667"/>
      <c r="C675" s="667"/>
    </row>
    <row r="676" spans="1:3" ht="15.6">
      <c r="A676" s="668">
        <v>20804</v>
      </c>
      <c r="B676" s="667"/>
      <c r="C676" s="667" t="s">
        <v>1407</v>
      </c>
    </row>
    <row r="677" spans="1:3" ht="15.6">
      <c r="A677" s="668">
        <v>2080402</v>
      </c>
      <c r="B677" s="667"/>
      <c r="C677" s="667" t="s">
        <v>1408</v>
      </c>
    </row>
    <row r="678" spans="1:3" ht="15.6">
      <c r="A678" s="668">
        <v>2080451</v>
      </c>
      <c r="B678" s="667"/>
      <c r="C678" s="667" t="s">
        <v>1409</v>
      </c>
    </row>
    <row r="679" spans="1:3" ht="15.6">
      <c r="A679" s="668">
        <v>2080499</v>
      </c>
      <c r="B679" s="667"/>
      <c r="C679" s="667" t="s">
        <v>1410</v>
      </c>
    </row>
    <row r="680" spans="1:3" ht="15.6">
      <c r="A680" s="668">
        <v>20805</v>
      </c>
      <c r="B680" s="667"/>
      <c r="C680" s="667" t="s">
        <v>1411</v>
      </c>
    </row>
    <row r="681" spans="1:3" ht="15.6">
      <c r="A681" s="668">
        <v>2080501</v>
      </c>
      <c r="B681" s="667"/>
      <c r="C681" s="667" t="s">
        <v>1412</v>
      </c>
    </row>
    <row r="682" spans="1:3" ht="15.6">
      <c r="A682" s="668">
        <v>2080502</v>
      </c>
      <c r="B682" s="667"/>
      <c r="C682" s="667" t="s">
        <v>1413</v>
      </c>
    </row>
    <row r="683" spans="1:3" ht="15.6">
      <c r="A683" s="668">
        <v>2080503</v>
      </c>
      <c r="B683" s="667"/>
      <c r="C683" s="667" t="s">
        <v>1414</v>
      </c>
    </row>
    <row r="684" spans="1:3" ht="15.6">
      <c r="A684" s="668">
        <v>2080504</v>
      </c>
      <c r="B684" s="667"/>
      <c r="C684" s="667" t="s">
        <v>1415</v>
      </c>
    </row>
    <row r="685" spans="1:3" ht="15.6">
      <c r="A685" s="673">
        <v>2080505</v>
      </c>
      <c r="B685" s="674"/>
      <c r="C685" s="674" t="s">
        <v>1416</v>
      </c>
    </row>
    <row r="686" spans="1:3" ht="15.6">
      <c r="A686" s="673">
        <v>2080506</v>
      </c>
      <c r="B686" s="674"/>
      <c r="C686" s="674" t="s">
        <v>1417</v>
      </c>
    </row>
    <row r="687" spans="1:3" ht="15.6">
      <c r="A687" s="673">
        <v>2080507</v>
      </c>
      <c r="B687" s="674"/>
      <c r="C687" s="674" t="s">
        <v>1418</v>
      </c>
    </row>
    <row r="688" spans="1:3" ht="15.6">
      <c r="A688" s="668">
        <v>2080599</v>
      </c>
      <c r="B688" s="667"/>
      <c r="C688" s="667" t="s">
        <v>1419</v>
      </c>
    </row>
    <row r="689" spans="1:3" ht="15.6">
      <c r="A689" s="668">
        <v>20806</v>
      </c>
      <c r="B689" s="667"/>
      <c r="C689" s="667" t="s">
        <v>1420</v>
      </c>
    </row>
    <row r="690" spans="1:3" ht="15.6">
      <c r="A690" s="668">
        <v>2080601</v>
      </c>
      <c r="B690" s="667"/>
      <c r="C690" s="667" t="s">
        <v>1421</v>
      </c>
    </row>
    <row r="691" spans="1:3" ht="15.6">
      <c r="A691" s="668">
        <v>2080602</v>
      </c>
      <c r="B691" s="667"/>
      <c r="C691" s="667" t="s">
        <v>1422</v>
      </c>
    </row>
    <row r="692" spans="1:3" ht="15.6">
      <c r="A692" s="668">
        <v>2080699</v>
      </c>
      <c r="B692" s="667"/>
      <c r="C692" s="667" t="s">
        <v>1423</v>
      </c>
    </row>
    <row r="693" spans="1:3" ht="15.6">
      <c r="A693" s="668">
        <v>20807</v>
      </c>
      <c r="B693" s="667"/>
      <c r="C693" s="667" t="s">
        <v>1424</v>
      </c>
    </row>
    <row r="694" spans="1:3" ht="15.6">
      <c r="A694" s="668">
        <v>2080701</v>
      </c>
      <c r="B694" s="667"/>
      <c r="C694" s="667" t="s">
        <v>1425</v>
      </c>
    </row>
    <row r="695" spans="1:3" ht="15.6">
      <c r="A695" s="668">
        <v>2080702</v>
      </c>
      <c r="B695" s="667"/>
      <c r="C695" s="667" t="s">
        <v>1426</v>
      </c>
    </row>
    <row r="696" spans="1:3" ht="15.6">
      <c r="A696" s="668">
        <v>2080703</v>
      </c>
      <c r="B696" s="667"/>
      <c r="C696" s="667" t="s">
        <v>1427</v>
      </c>
    </row>
    <row r="697" spans="1:3" ht="15.6">
      <c r="A697" s="668">
        <v>2080704</v>
      </c>
      <c r="B697" s="667"/>
      <c r="C697" s="667" t="s">
        <v>1428</v>
      </c>
    </row>
    <row r="698" spans="1:3" ht="15.6">
      <c r="A698" s="668">
        <v>2080705</v>
      </c>
      <c r="B698" s="667"/>
      <c r="C698" s="667" t="s">
        <v>1429</v>
      </c>
    </row>
    <row r="699" spans="1:3" ht="15.6">
      <c r="A699" s="668">
        <v>2080706</v>
      </c>
      <c r="B699" s="667"/>
      <c r="C699" s="667" t="s">
        <v>1430</v>
      </c>
    </row>
    <row r="700" spans="1:3" ht="15.6">
      <c r="A700" s="668">
        <v>2080707</v>
      </c>
      <c r="B700" s="667"/>
      <c r="C700" s="667" t="s">
        <v>1431</v>
      </c>
    </row>
    <row r="701" spans="1:3" ht="15.6">
      <c r="A701" s="668">
        <v>2080709</v>
      </c>
      <c r="B701" s="667"/>
      <c r="C701" s="667" t="s">
        <v>1432</v>
      </c>
    </row>
    <row r="702" spans="1:3" ht="15.6">
      <c r="A702" s="668">
        <v>2080710</v>
      </c>
      <c r="B702" s="667"/>
      <c r="C702" s="667" t="s">
        <v>1433</v>
      </c>
    </row>
    <row r="703" spans="1:3" ht="15.6">
      <c r="A703" s="668">
        <v>2080711</v>
      </c>
      <c r="B703" s="667"/>
      <c r="C703" s="667" t="s">
        <v>1434</v>
      </c>
    </row>
    <row r="704" spans="1:3" ht="15.6">
      <c r="A704" s="668">
        <v>2080712</v>
      </c>
      <c r="B704" s="667"/>
      <c r="C704" s="667" t="s">
        <v>1435</v>
      </c>
    </row>
    <row r="705" spans="1:3" ht="15.6">
      <c r="A705" s="668">
        <v>2080713</v>
      </c>
      <c r="B705" s="667"/>
      <c r="C705" s="667" t="s">
        <v>1436</v>
      </c>
    </row>
    <row r="706" spans="1:3" ht="15.6">
      <c r="A706" s="668">
        <v>2080799</v>
      </c>
      <c r="B706" s="667"/>
      <c r="C706" s="667" t="s">
        <v>1437</v>
      </c>
    </row>
    <row r="707" spans="1:3" ht="15.6">
      <c r="A707" s="668">
        <v>20808</v>
      </c>
      <c r="B707" s="667"/>
      <c r="C707" s="667" t="s">
        <v>1438</v>
      </c>
    </row>
    <row r="708" spans="1:3" ht="15.6">
      <c r="A708" s="668">
        <v>2080801</v>
      </c>
      <c r="B708" s="667"/>
      <c r="C708" s="667" t="s">
        <v>1439</v>
      </c>
    </row>
    <row r="709" spans="1:3" ht="15.6">
      <c r="A709" s="668">
        <v>2080802</v>
      </c>
      <c r="B709" s="667"/>
      <c r="C709" s="667" t="s">
        <v>1440</v>
      </c>
    </row>
    <row r="710" spans="1:3" ht="15.6">
      <c r="A710" s="668">
        <v>2080803</v>
      </c>
      <c r="B710" s="667"/>
      <c r="C710" s="667" t="s">
        <v>1441</v>
      </c>
    </row>
    <row r="711" spans="1:3" ht="15.6">
      <c r="A711" s="668">
        <v>2080804</v>
      </c>
      <c r="B711" s="667"/>
      <c r="C711" s="667" t="s">
        <v>1442</v>
      </c>
    </row>
    <row r="712" spans="1:3" ht="15.6">
      <c r="A712" s="668">
        <v>2080805</v>
      </c>
      <c r="B712" s="667"/>
      <c r="C712" s="667" t="s">
        <v>1443</v>
      </c>
    </row>
    <row r="713" spans="1:3" ht="15.6">
      <c r="A713" s="668">
        <v>2080806</v>
      </c>
      <c r="B713" s="667"/>
      <c r="C713" s="667" t="s">
        <v>1444</v>
      </c>
    </row>
    <row r="714" spans="1:3" ht="15.6">
      <c r="A714" s="668">
        <v>2080899</v>
      </c>
      <c r="B714" s="667"/>
      <c r="C714" s="667" t="s">
        <v>1445</v>
      </c>
    </row>
    <row r="715" spans="1:3" ht="15.6">
      <c r="A715" s="668">
        <v>20809</v>
      </c>
      <c r="B715" s="667"/>
      <c r="C715" s="667" t="s">
        <v>1446</v>
      </c>
    </row>
    <row r="716" spans="1:3" ht="15.6">
      <c r="A716" s="668">
        <v>2080901</v>
      </c>
      <c r="B716" s="667"/>
      <c r="C716" s="667" t="s">
        <v>1447</v>
      </c>
    </row>
    <row r="717" spans="1:3" ht="15.6">
      <c r="A717" s="668">
        <v>2080902</v>
      </c>
      <c r="B717" s="667"/>
      <c r="C717" s="667" t="s">
        <v>1448</v>
      </c>
    </row>
    <row r="718" spans="1:3" ht="15.6">
      <c r="A718" s="668">
        <v>2080903</v>
      </c>
      <c r="B718" s="667"/>
      <c r="C718" s="667" t="s">
        <v>1449</v>
      </c>
    </row>
    <row r="719" spans="1:3" ht="15.6">
      <c r="A719" s="668">
        <v>2080904</v>
      </c>
      <c r="B719" s="667"/>
      <c r="C719" s="667" t="s">
        <v>1450</v>
      </c>
    </row>
    <row r="720" spans="1:3" ht="15.6">
      <c r="A720" s="668">
        <v>2080999</v>
      </c>
      <c r="B720" s="667"/>
      <c r="C720" s="667" t="s">
        <v>1451</v>
      </c>
    </row>
    <row r="721" spans="1:3" ht="15.6">
      <c r="A721" s="668">
        <v>20810</v>
      </c>
      <c r="B721" s="667"/>
      <c r="C721" s="667" t="s">
        <v>1452</v>
      </c>
    </row>
    <row r="722" spans="1:3" ht="15.6">
      <c r="A722" s="668">
        <v>2081001</v>
      </c>
      <c r="B722" s="667"/>
      <c r="C722" s="667" t="s">
        <v>1453</v>
      </c>
    </row>
    <row r="723" spans="1:3" ht="15.6">
      <c r="A723" s="668">
        <v>2081002</v>
      </c>
      <c r="B723" s="667"/>
      <c r="C723" s="667" t="s">
        <v>1454</v>
      </c>
    </row>
    <row r="724" spans="1:3" ht="15.6">
      <c r="A724" s="668">
        <v>2081003</v>
      </c>
      <c r="B724" s="667"/>
      <c r="C724" s="667" t="s">
        <v>1455</v>
      </c>
    </row>
    <row r="725" spans="1:3" ht="15.6">
      <c r="A725" s="668">
        <v>2081004</v>
      </c>
      <c r="B725" s="667"/>
      <c r="C725" s="667" t="s">
        <v>1456</v>
      </c>
    </row>
    <row r="726" spans="1:3" ht="15.6">
      <c r="A726" s="668">
        <v>2081005</v>
      </c>
      <c r="B726" s="667"/>
      <c r="C726" s="667" t="s">
        <v>1457</v>
      </c>
    </row>
    <row r="727" spans="1:3" ht="15.6">
      <c r="A727" s="668">
        <v>2081099</v>
      </c>
      <c r="B727" s="667"/>
      <c r="C727" s="667" t="s">
        <v>1458</v>
      </c>
    </row>
    <row r="728" spans="1:3" ht="15.6">
      <c r="A728" s="668">
        <v>20811</v>
      </c>
      <c r="B728" s="667"/>
      <c r="C728" s="667" t="s">
        <v>1459</v>
      </c>
    </row>
    <row r="729" spans="1:3" ht="15.6">
      <c r="A729" s="668">
        <v>2081101</v>
      </c>
      <c r="B729" s="667"/>
      <c r="C729" s="667" t="s">
        <v>565</v>
      </c>
    </row>
    <row r="730" spans="1:3" ht="15.6">
      <c r="A730" s="668">
        <v>2081102</v>
      </c>
      <c r="B730" s="667"/>
      <c r="C730" s="667" t="s">
        <v>965</v>
      </c>
    </row>
    <row r="731" spans="1:3" ht="15.6">
      <c r="A731" s="668">
        <v>2081103</v>
      </c>
      <c r="B731" s="667"/>
      <c r="C731" s="667" t="s">
        <v>966</v>
      </c>
    </row>
    <row r="732" spans="1:3" ht="15.6">
      <c r="A732" s="668">
        <v>2081104</v>
      </c>
      <c r="B732" s="667"/>
      <c r="C732" s="667" t="s">
        <v>1460</v>
      </c>
    </row>
    <row r="733" spans="1:3" ht="15.6">
      <c r="A733" s="668">
        <v>2081105</v>
      </c>
      <c r="B733" s="667"/>
      <c r="C733" s="667" t="s">
        <v>1461</v>
      </c>
    </row>
    <row r="734" spans="1:3" ht="15.6">
      <c r="A734" s="668">
        <v>2081106</v>
      </c>
      <c r="B734" s="667"/>
      <c r="C734" s="667" t="s">
        <v>1462</v>
      </c>
    </row>
    <row r="735" spans="1:3" ht="15.6">
      <c r="A735" s="668">
        <v>2081199</v>
      </c>
      <c r="B735" s="667"/>
      <c r="C735" s="667" t="s">
        <v>1463</v>
      </c>
    </row>
    <row r="736" spans="1:3" ht="15.6">
      <c r="A736" s="668">
        <v>20815</v>
      </c>
      <c r="B736" s="667"/>
      <c r="C736" s="667" t="s">
        <v>1464</v>
      </c>
    </row>
    <row r="737" spans="1:3" ht="15.6">
      <c r="A737" s="668">
        <v>2081501</v>
      </c>
      <c r="B737" s="667"/>
      <c r="C737" s="667" t="s">
        <v>1465</v>
      </c>
    </row>
    <row r="738" spans="1:3" ht="15.6">
      <c r="A738" s="668">
        <v>2081502</v>
      </c>
      <c r="B738" s="667"/>
      <c r="C738" s="667" t="s">
        <v>1466</v>
      </c>
    </row>
    <row r="739" spans="1:3" ht="15.6">
      <c r="A739" s="668">
        <v>2081503</v>
      </c>
      <c r="B739" s="667"/>
      <c r="C739" s="667" t="s">
        <v>1467</v>
      </c>
    </row>
    <row r="740" spans="1:3" ht="15.6">
      <c r="A740" s="668">
        <v>2081599</v>
      </c>
      <c r="B740" s="667"/>
      <c r="C740" s="667" t="s">
        <v>1468</v>
      </c>
    </row>
    <row r="741" spans="1:3" ht="15.6">
      <c r="A741" s="668">
        <v>20816</v>
      </c>
      <c r="B741" s="667"/>
      <c r="C741" s="667" t="s">
        <v>1469</v>
      </c>
    </row>
    <row r="742" spans="1:3" ht="15.6">
      <c r="A742" s="668">
        <v>2081601</v>
      </c>
      <c r="B742" s="667"/>
      <c r="C742" s="667" t="s">
        <v>565</v>
      </c>
    </row>
    <row r="743" spans="1:3" ht="15.6">
      <c r="A743" s="668">
        <v>2081602</v>
      </c>
      <c r="B743" s="667"/>
      <c r="C743" s="667" t="s">
        <v>965</v>
      </c>
    </row>
    <row r="744" spans="1:3" ht="15.6">
      <c r="A744" s="668">
        <v>2081603</v>
      </c>
      <c r="B744" s="667"/>
      <c r="C744" s="667" t="s">
        <v>966</v>
      </c>
    </row>
    <row r="745" spans="1:3" ht="15.6">
      <c r="A745" s="668">
        <v>2081699</v>
      </c>
      <c r="B745" s="667"/>
      <c r="C745" s="667" t="s">
        <v>1470</v>
      </c>
    </row>
    <row r="746" spans="1:3" ht="15.6">
      <c r="A746" s="668">
        <v>20819</v>
      </c>
      <c r="B746" s="667"/>
      <c r="C746" s="667" t="s">
        <v>1471</v>
      </c>
    </row>
    <row r="747" spans="1:3" ht="15.6">
      <c r="A747" s="668">
        <v>2081901</v>
      </c>
      <c r="B747" s="667"/>
      <c r="C747" s="667" t="s">
        <v>1472</v>
      </c>
    </row>
    <row r="748" spans="1:3" ht="15.6">
      <c r="A748" s="668">
        <v>2081902</v>
      </c>
      <c r="B748" s="667"/>
      <c r="C748" s="667" t="s">
        <v>1473</v>
      </c>
    </row>
    <row r="749" spans="1:3" ht="15.6">
      <c r="A749" s="668">
        <v>20820</v>
      </c>
      <c r="B749" s="667"/>
      <c r="C749" s="667" t="s">
        <v>1474</v>
      </c>
    </row>
    <row r="750" spans="1:3" ht="15.6">
      <c r="A750" s="668">
        <v>2082001</v>
      </c>
      <c r="B750" s="667"/>
      <c r="C750" s="667" t="s">
        <v>1475</v>
      </c>
    </row>
    <row r="751" spans="1:3" ht="15.6">
      <c r="A751" s="668">
        <v>2082002</v>
      </c>
      <c r="B751" s="667"/>
      <c r="C751" s="667" t="s">
        <v>1476</v>
      </c>
    </row>
    <row r="752" spans="1:3" ht="15.6">
      <c r="A752" s="668">
        <v>20821</v>
      </c>
      <c r="B752" s="667"/>
      <c r="C752" s="667" t="s">
        <v>1477</v>
      </c>
    </row>
    <row r="753" spans="1:3" ht="15.6">
      <c r="A753" s="668">
        <v>2082101</v>
      </c>
      <c r="B753" s="667"/>
      <c r="C753" s="667" t="s">
        <v>1478</v>
      </c>
    </row>
    <row r="754" spans="1:3" ht="15.6">
      <c r="A754" s="668">
        <v>2082102</v>
      </c>
      <c r="B754" s="667"/>
      <c r="C754" s="667" t="s">
        <v>1479</v>
      </c>
    </row>
    <row r="755" spans="1:3" ht="15.6">
      <c r="A755" s="668">
        <v>20822</v>
      </c>
      <c r="B755" s="667"/>
      <c r="C755" s="667" t="s">
        <v>1480</v>
      </c>
    </row>
    <row r="756" spans="1:3" ht="15.6">
      <c r="A756" s="668">
        <v>2082201</v>
      </c>
      <c r="B756" s="667"/>
      <c r="C756" s="667" t="s">
        <v>1481</v>
      </c>
    </row>
    <row r="757" spans="1:3" ht="15.6">
      <c r="A757" s="668">
        <v>2082202</v>
      </c>
      <c r="B757" s="667"/>
      <c r="C757" s="667" t="s">
        <v>1482</v>
      </c>
    </row>
    <row r="758" spans="1:3" ht="15.6">
      <c r="A758" s="668">
        <v>2082299</v>
      </c>
      <c r="B758" s="667"/>
      <c r="C758" s="667" t="s">
        <v>1483</v>
      </c>
    </row>
    <row r="759" spans="1:3" ht="15.6">
      <c r="A759" s="668">
        <v>20823</v>
      </c>
      <c r="B759" s="667"/>
      <c r="C759" s="667" t="s">
        <v>1484</v>
      </c>
    </row>
    <row r="760" spans="1:3" ht="15.6">
      <c r="A760" s="668">
        <v>2082301</v>
      </c>
      <c r="B760" s="667"/>
      <c r="C760" s="667" t="s">
        <v>1481</v>
      </c>
    </row>
    <row r="761" spans="1:3" ht="15.6">
      <c r="A761" s="668">
        <v>2082302</v>
      </c>
      <c r="B761" s="667"/>
      <c r="C761" s="667" t="s">
        <v>1482</v>
      </c>
    </row>
    <row r="762" spans="1:3" ht="15.6">
      <c r="A762" s="668">
        <v>2082399</v>
      </c>
      <c r="B762" s="667"/>
      <c r="C762" s="667" t="s">
        <v>1485</v>
      </c>
    </row>
    <row r="763" spans="1:3" ht="15.6">
      <c r="A763" s="668">
        <v>20824</v>
      </c>
      <c r="B763" s="667"/>
      <c r="C763" s="667" t="s">
        <v>1486</v>
      </c>
    </row>
    <row r="764" spans="1:3" ht="15.6">
      <c r="A764" s="668">
        <v>2082401</v>
      </c>
      <c r="B764" s="667"/>
      <c r="C764" s="667" t="s">
        <v>1487</v>
      </c>
    </row>
    <row r="765" spans="1:3" ht="15.6">
      <c r="A765" s="668">
        <v>2082402</v>
      </c>
      <c r="B765" s="667"/>
      <c r="C765" s="667" t="s">
        <v>1488</v>
      </c>
    </row>
    <row r="766" spans="1:3" ht="15.6">
      <c r="A766" s="668">
        <v>20825</v>
      </c>
      <c r="B766" s="667"/>
      <c r="C766" s="667" t="s">
        <v>1489</v>
      </c>
    </row>
    <row r="767" spans="1:3" ht="15.6">
      <c r="A767" s="668">
        <v>2082501</v>
      </c>
      <c r="B767" s="667"/>
      <c r="C767" s="667" t="s">
        <v>1490</v>
      </c>
    </row>
    <row r="768" spans="1:3" ht="15.6">
      <c r="A768" s="668">
        <v>2082502</v>
      </c>
      <c r="B768" s="667"/>
      <c r="C768" s="667" t="s">
        <v>1491</v>
      </c>
    </row>
    <row r="769" spans="1:3" ht="15.6">
      <c r="A769" s="668">
        <v>20806</v>
      </c>
      <c r="B769" s="667"/>
      <c r="C769" s="667"/>
    </row>
    <row r="770" spans="1:3" ht="15.6">
      <c r="A770" s="671">
        <v>2082601</v>
      </c>
      <c r="B770" s="672"/>
      <c r="C770" s="672" t="s">
        <v>1492</v>
      </c>
    </row>
    <row r="771" spans="1:3" ht="15.6">
      <c r="A771" s="671">
        <v>2082602</v>
      </c>
      <c r="B771" s="672"/>
      <c r="C771" s="672" t="s">
        <v>1493</v>
      </c>
    </row>
    <row r="772" spans="1:3" ht="15.6">
      <c r="A772" s="671">
        <v>2082699</v>
      </c>
      <c r="B772" s="672"/>
      <c r="C772" s="672" t="s">
        <v>1494</v>
      </c>
    </row>
    <row r="773" spans="1:3" ht="15.6">
      <c r="A773" s="671">
        <v>20827</v>
      </c>
      <c r="B773" s="672"/>
      <c r="C773" s="672"/>
    </row>
    <row r="774" spans="1:3" ht="15.6">
      <c r="A774" s="671">
        <v>2082701</v>
      </c>
      <c r="B774" s="672"/>
      <c r="C774" s="672" t="s">
        <v>1495</v>
      </c>
    </row>
    <row r="775" spans="1:3" ht="15.6">
      <c r="A775" s="671">
        <v>2082702</v>
      </c>
      <c r="B775" s="672"/>
      <c r="C775" s="672" t="s">
        <v>1496</v>
      </c>
    </row>
    <row r="776" spans="1:3" ht="15.6">
      <c r="A776" s="671">
        <v>2082703</v>
      </c>
      <c r="B776" s="672"/>
      <c r="C776" s="672" t="s">
        <v>1497</v>
      </c>
    </row>
    <row r="777" spans="1:3" ht="15.6">
      <c r="A777" s="671">
        <v>2082799</v>
      </c>
      <c r="B777" s="672"/>
      <c r="C777" s="672" t="s">
        <v>1498</v>
      </c>
    </row>
    <row r="778" spans="1:3" ht="15.6">
      <c r="A778" s="671"/>
      <c r="B778" s="672"/>
      <c r="C778" s="672"/>
    </row>
    <row r="779" spans="1:3" ht="15.6">
      <c r="A779" s="671"/>
      <c r="B779" s="672"/>
      <c r="C779" s="672"/>
    </row>
    <row r="780" spans="1:3" ht="15.6">
      <c r="A780" s="671"/>
      <c r="B780" s="672"/>
      <c r="C780" s="672"/>
    </row>
    <row r="781" spans="1:3" ht="15.6">
      <c r="A781" s="668">
        <v>20860</v>
      </c>
      <c r="B781" s="667"/>
      <c r="C781" s="667" t="s">
        <v>1499</v>
      </c>
    </row>
    <row r="782" spans="1:3" ht="15.6">
      <c r="A782" s="668">
        <v>2086001</v>
      </c>
      <c r="B782" s="667"/>
      <c r="C782" s="667" t="s">
        <v>1500</v>
      </c>
    </row>
    <row r="783" spans="1:3" ht="15.6">
      <c r="A783" s="668">
        <v>2086002</v>
      </c>
      <c r="B783" s="667"/>
      <c r="C783" s="667" t="s">
        <v>1501</v>
      </c>
    </row>
    <row r="784" spans="1:3" ht="15.6">
      <c r="A784" s="668">
        <v>2086003</v>
      </c>
      <c r="B784" s="667"/>
      <c r="C784" s="667" t="s">
        <v>1502</v>
      </c>
    </row>
    <row r="785" spans="1:3" ht="15.6">
      <c r="A785" s="668">
        <v>2086004</v>
      </c>
      <c r="B785" s="667"/>
      <c r="C785" s="667" t="s">
        <v>1503</v>
      </c>
    </row>
    <row r="786" spans="1:3" ht="15.6">
      <c r="A786" s="668">
        <v>2086099</v>
      </c>
      <c r="B786" s="667"/>
      <c r="C786" s="667" t="s">
        <v>1504</v>
      </c>
    </row>
    <row r="787" spans="1:3" ht="15.6">
      <c r="A787" s="668">
        <v>20899</v>
      </c>
      <c r="B787" s="667"/>
      <c r="C787" s="667" t="s">
        <v>1505</v>
      </c>
    </row>
    <row r="788" spans="1:3" ht="15.6">
      <c r="A788" s="668">
        <v>2089901</v>
      </c>
      <c r="B788" s="667"/>
      <c r="C788" s="667" t="s">
        <v>1505</v>
      </c>
    </row>
    <row r="789" spans="1:3" ht="15.6">
      <c r="A789" s="668">
        <v>209</v>
      </c>
      <c r="B789" s="667"/>
      <c r="C789" s="667" t="s">
        <v>1506</v>
      </c>
    </row>
    <row r="790" spans="1:3" ht="15.6">
      <c r="A790" s="668">
        <v>20901</v>
      </c>
      <c r="B790" s="667"/>
      <c r="C790" s="667" t="s">
        <v>1507</v>
      </c>
    </row>
    <row r="791" spans="1:3" ht="15.6">
      <c r="A791" s="668">
        <v>2090101</v>
      </c>
      <c r="B791" s="667"/>
      <c r="C791" s="667" t="s">
        <v>1508</v>
      </c>
    </row>
    <row r="792" spans="1:3" ht="15.6">
      <c r="A792" s="668">
        <v>2090102</v>
      </c>
      <c r="B792" s="667"/>
      <c r="C792" s="667" t="s">
        <v>1509</v>
      </c>
    </row>
    <row r="793" spans="1:3" ht="15.6">
      <c r="A793" s="668">
        <v>2090103</v>
      </c>
      <c r="B793" s="667"/>
      <c r="C793" s="667" t="s">
        <v>1510</v>
      </c>
    </row>
    <row r="794" spans="1:3" ht="15.6">
      <c r="A794" s="668">
        <v>2090199</v>
      </c>
      <c r="B794" s="667"/>
      <c r="C794" s="667" t="s">
        <v>1511</v>
      </c>
    </row>
    <row r="795" spans="1:3" ht="15.6">
      <c r="A795" s="668">
        <v>20902</v>
      </c>
      <c r="B795" s="667"/>
      <c r="C795" s="667" t="s">
        <v>1512</v>
      </c>
    </row>
    <row r="796" spans="1:3" ht="15.6">
      <c r="A796" s="668">
        <v>2090201</v>
      </c>
      <c r="B796" s="667"/>
      <c r="C796" s="667" t="s">
        <v>1513</v>
      </c>
    </row>
    <row r="797" spans="1:3" ht="15.6">
      <c r="A797" s="668">
        <v>2090202</v>
      </c>
      <c r="B797" s="667"/>
      <c r="C797" s="667" t="s">
        <v>1514</v>
      </c>
    </row>
    <row r="798" spans="1:3" ht="15.6">
      <c r="A798" s="668">
        <v>2090203</v>
      </c>
      <c r="B798" s="667"/>
      <c r="C798" s="667" t="s">
        <v>1510</v>
      </c>
    </row>
    <row r="799" spans="1:3" ht="15.6">
      <c r="A799" s="668">
        <v>2090204</v>
      </c>
      <c r="B799" s="667"/>
      <c r="C799" s="667" t="s">
        <v>1515</v>
      </c>
    </row>
    <row r="800" spans="1:3" ht="15.6">
      <c r="A800" s="668">
        <v>2090299</v>
      </c>
      <c r="B800" s="667"/>
      <c r="C800" s="667" t="s">
        <v>1516</v>
      </c>
    </row>
    <row r="801" spans="1:3" ht="15.6">
      <c r="A801" s="668">
        <v>20903</v>
      </c>
      <c r="B801" s="667"/>
      <c r="C801" s="667" t="s">
        <v>1517</v>
      </c>
    </row>
    <row r="802" spans="1:3" ht="15.6">
      <c r="A802" s="668">
        <v>2090301</v>
      </c>
      <c r="B802" s="667"/>
      <c r="C802" s="667" t="s">
        <v>1518</v>
      </c>
    </row>
    <row r="803" spans="1:3" ht="15.6">
      <c r="A803" s="668">
        <v>2090302</v>
      </c>
      <c r="B803" s="667"/>
      <c r="C803" s="667" t="s">
        <v>1519</v>
      </c>
    </row>
    <row r="804" spans="1:3" ht="15.6">
      <c r="A804" s="668">
        <v>2090399</v>
      </c>
      <c r="B804" s="667"/>
      <c r="C804" s="667" t="s">
        <v>1520</v>
      </c>
    </row>
    <row r="805" spans="1:3" ht="15.6">
      <c r="A805" s="668">
        <v>20904</v>
      </c>
      <c r="B805" s="667"/>
      <c r="C805" s="667" t="s">
        <v>1521</v>
      </c>
    </row>
    <row r="806" spans="1:3" ht="15.6">
      <c r="A806" s="668">
        <v>2090401</v>
      </c>
      <c r="B806" s="667"/>
      <c r="C806" s="667" t="s">
        <v>1522</v>
      </c>
    </row>
    <row r="807" spans="1:3" ht="15.6">
      <c r="A807" s="668">
        <v>2090499</v>
      </c>
      <c r="B807" s="667"/>
      <c r="C807" s="667" t="s">
        <v>1523</v>
      </c>
    </row>
    <row r="808" spans="1:3" ht="15.6">
      <c r="A808" s="668">
        <v>20905</v>
      </c>
      <c r="B808" s="667"/>
      <c r="C808" s="667" t="s">
        <v>1524</v>
      </c>
    </row>
    <row r="809" spans="1:3" ht="15.6">
      <c r="A809" s="668">
        <v>2090501</v>
      </c>
      <c r="B809" s="667"/>
      <c r="C809" s="667" t="s">
        <v>1525</v>
      </c>
    </row>
    <row r="810" spans="1:3" ht="15.6">
      <c r="A810" s="668">
        <v>2090599</v>
      </c>
      <c r="B810" s="667"/>
      <c r="C810" s="667" t="s">
        <v>1526</v>
      </c>
    </row>
    <row r="811" spans="1:3" ht="15.6">
      <c r="A811" s="668">
        <v>20906</v>
      </c>
      <c r="B811" s="667"/>
      <c r="C811" s="667" t="s">
        <v>1527</v>
      </c>
    </row>
    <row r="812" spans="1:3" ht="15.6">
      <c r="A812" s="668">
        <v>20907</v>
      </c>
      <c r="B812" s="667"/>
      <c r="C812" s="667" t="s">
        <v>1528</v>
      </c>
    </row>
    <row r="813" spans="1:3" ht="15.6">
      <c r="A813" s="668">
        <v>20910</v>
      </c>
      <c r="B813" s="667"/>
      <c r="C813" s="667" t="s">
        <v>1529</v>
      </c>
    </row>
    <row r="814" spans="1:3" ht="15.6">
      <c r="A814" s="668">
        <v>20999</v>
      </c>
      <c r="B814" s="667"/>
      <c r="C814" s="667" t="s">
        <v>1530</v>
      </c>
    </row>
    <row r="815" spans="1:3" ht="15.6">
      <c r="A815" s="668">
        <v>210</v>
      </c>
      <c r="B815" s="667"/>
      <c r="C815" s="667" t="s">
        <v>1531</v>
      </c>
    </row>
    <row r="816" spans="1:3" ht="15.6">
      <c r="A816" s="668">
        <v>21001</v>
      </c>
      <c r="B816" s="667"/>
      <c r="C816" s="667" t="s">
        <v>1532</v>
      </c>
    </row>
    <row r="817" spans="1:3" ht="15.6">
      <c r="A817" s="668">
        <v>2100101</v>
      </c>
      <c r="B817" s="667"/>
      <c r="C817" s="667" t="s">
        <v>565</v>
      </c>
    </row>
    <row r="818" spans="1:3" ht="15.6">
      <c r="A818" s="668">
        <v>2100102</v>
      </c>
      <c r="B818" s="667"/>
      <c r="C818" s="667" t="s">
        <v>965</v>
      </c>
    </row>
    <row r="819" spans="1:3" ht="15.6">
      <c r="A819" s="668">
        <v>2100103</v>
      </c>
      <c r="B819" s="667"/>
      <c r="C819" s="667" t="s">
        <v>966</v>
      </c>
    </row>
    <row r="820" spans="1:3" ht="15.6">
      <c r="A820" s="668">
        <v>2100199</v>
      </c>
      <c r="B820" s="667"/>
      <c r="C820" s="667" t="s">
        <v>1533</v>
      </c>
    </row>
    <row r="821" spans="1:3" ht="15.6">
      <c r="A821" s="668">
        <v>21002</v>
      </c>
      <c r="B821" s="667"/>
      <c r="C821" s="667" t="s">
        <v>1534</v>
      </c>
    </row>
    <row r="822" spans="1:3" ht="15.6">
      <c r="A822" s="668">
        <v>2100201</v>
      </c>
      <c r="B822" s="667"/>
      <c r="C822" s="667" t="s">
        <v>1535</v>
      </c>
    </row>
    <row r="823" spans="1:3" ht="15.6">
      <c r="A823" s="668">
        <v>2100202</v>
      </c>
      <c r="B823" s="667"/>
      <c r="C823" s="667" t="s">
        <v>1536</v>
      </c>
    </row>
    <row r="824" spans="1:3" ht="15.6">
      <c r="A824" s="668">
        <v>2100203</v>
      </c>
      <c r="B824" s="667"/>
      <c r="C824" s="667" t="s">
        <v>1537</v>
      </c>
    </row>
    <row r="825" spans="1:3" ht="15.6">
      <c r="A825" s="668">
        <v>2100204</v>
      </c>
      <c r="B825" s="667"/>
      <c r="C825" s="667" t="s">
        <v>1538</v>
      </c>
    </row>
    <row r="826" spans="1:3" ht="15.6">
      <c r="A826" s="668">
        <v>2100205</v>
      </c>
      <c r="B826" s="667"/>
      <c r="C826" s="667" t="s">
        <v>1539</v>
      </c>
    </row>
    <row r="827" spans="1:3" ht="15.6">
      <c r="A827" s="668">
        <v>2100206</v>
      </c>
      <c r="B827" s="667"/>
      <c r="C827" s="667" t="s">
        <v>1540</v>
      </c>
    </row>
    <row r="828" spans="1:3" ht="15.6">
      <c r="A828" s="668">
        <v>2100207</v>
      </c>
      <c r="B828" s="667"/>
      <c r="C828" s="667" t="s">
        <v>1541</v>
      </c>
    </row>
    <row r="829" spans="1:3" ht="15.6">
      <c r="A829" s="668">
        <v>2100208</v>
      </c>
      <c r="B829" s="667"/>
      <c r="C829" s="667" t="s">
        <v>1542</v>
      </c>
    </row>
    <row r="830" spans="1:3" ht="15.6">
      <c r="A830" s="668">
        <v>2100209</v>
      </c>
      <c r="B830" s="667"/>
      <c r="C830" s="667" t="s">
        <v>1543</v>
      </c>
    </row>
    <row r="831" spans="1:3" ht="15.6">
      <c r="A831" s="668">
        <v>2100210</v>
      </c>
      <c r="B831" s="667"/>
      <c r="C831" s="667" t="s">
        <v>1544</v>
      </c>
    </row>
    <row r="832" spans="1:3" ht="15.6">
      <c r="A832" s="668">
        <v>2100211</v>
      </c>
      <c r="B832" s="667"/>
      <c r="C832" s="667" t="s">
        <v>1545</v>
      </c>
    </row>
    <row r="833" spans="1:3" ht="15.6">
      <c r="A833" s="668">
        <v>2100299</v>
      </c>
      <c r="B833" s="667"/>
      <c r="C833" s="667" t="s">
        <v>1546</v>
      </c>
    </row>
    <row r="834" spans="1:3" ht="15.6">
      <c r="A834" s="668">
        <v>21003</v>
      </c>
      <c r="B834" s="667"/>
      <c r="C834" s="667" t="s">
        <v>1547</v>
      </c>
    </row>
    <row r="835" spans="1:3" ht="15.6">
      <c r="A835" s="668">
        <v>2100301</v>
      </c>
      <c r="B835" s="667"/>
      <c r="C835" s="667" t="s">
        <v>1548</v>
      </c>
    </row>
    <row r="836" spans="1:3" ht="15.6">
      <c r="A836" s="668">
        <v>2100302</v>
      </c>
      <c r="B836" s="667"/>
      <c r="C836" s="667" t="s">
        <v>1549</v>
      </c>
    </row>
    <row r="837" spans="1:3" ht="15.6">
      <c r="A837" s="668">
        <v>2100399</v>
      </c>
      <c r="B837" s="667"/>
      <c r="C837" s="667" t="s">
        <v>1550</v>
      </c>
    </row>
    <row r="838" spans="1:3" ht="15.6">
      <c r="A838" s="668">
        <v>21004</v>
      </c>
      <c r="B838" s="667"/>
      <c r="C838" s="667" t="s">
        <v>1551</v>
      </c>
    </row>
    <row r="839" spans="1:3" ht="15.6">
      <c r="A839" s="668">
        <v>2100401</v>
      </c>
      <c r="B839" s="667"/>
      <c r="C839" s="667" t="s">
        <v>1552</v>
      </c>
    </row>
    <row r="840" spans="1:3" ht="15.6">
      <c r="A840" s="668">
        <v>2100402</v>
      </c>
      <c r="B840" s="667"/>
      <c r="C840" s="667" t="s">
        <v>1553</v>
      </c>
    </row>
    <row r="841" spans="1:3" ht="15.6">
      <c r="A841" s="668">
        <v>2100403</v>
      </c>
      <c r="B841" s="667"/>
      <c r="C841" s="667" t="s">
        <v>1554</v>
      </c>
    </row>
    <row r="842" spans="1:3" ht="15.6">
      <c r="A842" s="668">
        <v>2100404</v>
      </c>
      <c r="B842" s="667"/>
      <c r="C842" s="667" t="s">
        <v>1555</v>
      </c>
    </row>
    <row r="843" spans="1:3" ht="15.6">
      <c r="A843" s="668">
        <v>2100405</v>
      </c>
      <c r="B843" s="667"/>
      <c r="C843" s="667" t="s">
        <v>1556</v>
      </c>
    </row>
    <row r="844" spans="1:3" ht="15.6">
      <c r="A844" s="668">
        <v>2100406</v>
      </c>
      <c r="B844" s="667"/>
      <c r="C844" s="667" t="s">
        <v>1557</v>
      </c>
    </row>
    <row r="845" spans="1:3" ht="15.6">
      <c r="A845" s="668">
        <v>2100407</v>
      </c>
      <c r="B845" s="667"/>
      <c r="C845" s="667" t="s">
        <v>1558</v>
      </c>
    </row>
    <row r="846" spans="1:3" ht="15.6">
      <c r="A846" s="668">
        <v>2100408</v>
      </c>
      <c r="B846" s="667"/>
      <c r="C846" s="667" t="s">
        <v>1559</v>
      </c>
    </row>
    <row r="847" spans="1:3" ht="15.6">
      <c r="A847" s="668">
        <v>2100409</v>
      </c>
      <c r="B847" s="667"/>
      <c r="C847" s="667" t="s">
        <v>1560</v>
      </c>
    </row>
    <row r="848" spans="1:3" ht="15.6">
      <c r="A848" s="668">
        <v>2100410</v>
      </c>
      <c r="B848" s="667"/>
      <c r="C848" s="667" t="s">
        <v>1561</v>
      </c>
    </row>
    <row r="849" spans="1:3" ht="15.6">
      <c r="A849" s="668">
        <v>2100499</v>
      </c>
      <c r="B849" s="667"/>
      <c r="C849" s="667" t="s">
        <v>1562</v>
      </c>
    </row>
    <row r="850" spans="1:3" ht="15.6">
      <c r="A850" s="668">
        <v>21005</v>
      </c>
      <c r="B850" s="667"/>
      <c r="C850" s="667" t="s">
        <v>1563</v>
      </c>
    </row>
    <row r="851" spans="1:3" ht="15.6">
      <c r="A851" s="668">
        <v>2100501</v>
      </c>
      <c r="B851" s="667"/>
      <c r="C851" s="667"/>
    </row>
    <row r="852" spans="1:3" ht="15.6">
      <c r="A852" s="668">
        <v>2100502</v>
      </c>
      <c r="B852" s="667"/>
      <c r="C852" s="667"/>
    </row>
    <row r="853" spans="1:3" ht="15.6">
      <c r="A853" s="668">
        <v>2100503</v>
      </c>
      <c r="B853" s="667"/>
      <c r="C853" s="667"/>
    </row>
    <row r="854" spans="1:3" ht="15.6">
      <c r="A854" s="668">
        <v>2100504</v>
      </c>
      <c r="B854" s="667"/>
      <c r="C854" s="667"/>
    </row>
    <row r="855" spans="1:3" ht="15.6">
      <c r="A855" s="668">
        <v>2100506</v>
      </c>
      <c r="B855" s="667"/>
      <c r="C855" s="667"/>
    </row>
    <row r="856" spans="1:3" ht="15.6">
      <c r="A856" s="668">
        <v>2100508</v>
      </c>
      <c r="B856" s="667"/>
      <c r="C856" s="667"/>
    </row>
    <row r="857" spans="1:3" ht="15.6">
      <c r="A857" s="668">
        <v>2100509</v>
      </c>
      <c r="B857" s="667"/>
      <c r="C857" s="667"/>
    </row>
    <row r="858" spans="1:3" ht="15.6">
      <c r="A858" s="668">
        <v>2100510</v>
      </c>
      <c r="B858" s="667"/>
      <c r="C858" s="667"/>
    </row>
    <row r="859" spans="1:3" ht="15.6">
      <c r="A859" s="668">
        <v>2100599</v>
      </c>
      <c r="B859" s="667"/>
      <c r="C859" s="667"/>
    </row>
    <row r="860" spans="1:3" ht="15.6">
      <c r="A860" s="668">
        <v>21006</v>
      </c>
      <c r="B860" s="667"/>
      <c r="C860" s="667" t="s">
        <v>1564</v>
      </c>
    </row>
    <row r="861" spans="1:3" ht="15.6">
      <c r="A861" s="668">
        <v>2100601</v>
      </c>
      <c r="B861" s="667"/>
      <c r="C861" s="667" t="s">
        <v>1565</v>
      </c>
    </row>
    <row r="862" spans="1:3" ht="15.6">
      <c r="A862" s="668">
        <v>2100699</v>
      </c>
      <c r="B862" s="667"/>
      <c r="C862" s="667" t="s">
        <v>1566</v>
      </c>
    </row>
    <row r="863" spans="1:3" ht="15.6">
      <c r="A863" s="668">
        <v>21007</v>
      </c>
      <c r="B863" s="667"/>
      <c r="C863" s="667" t="s">
        <v>1567</v>
      </c>
    </row>
    <row r="864" spans="1:3" ht="15.6">
      <c r="A864" s="668">
        <v>2100716</v>
      </c>
      <c r="B864" s="667"/>
      <c r="C864" s="667" t="s">
        <v>1568</v>
      </c>
    </row>
    <row r="865" spans="1:3" ht="15.6">
      <c r="A865" s="668">
        <v>2100717</v>
      </c>
      <c r="B865" s="667"/>
      <c r="C865" s="667" t="s">
        <v>1569</v>
      </c>
    </row>
    <row r="866" spans="1:3" ht="15.6">
      <c r="A866" s="668">
        <v>2100799</v>
      </c>
      <c r="B866" s="667"/>
      <c r="C866" s="667" t="s">
        <v>1570</v>
      </c>
    </row>
    <row r="867" spans="1:3" ht="15.6">
      <c r="A867" s="668">
        <v>21010</v>
      </c>
      <c r="B867" s="667"/>
      <c r="C867" s="667" t="s">
        <v>1571</v>
      </c>
    </row>
    <row r="868" spans="1:3" ht="15.6">
      <c r="A868" s="668">
        <v>2101001</v>
      </c>
      <c r="B868" s="667"/>
      <c r="C868" s="667" t="s">
        <v>565</v>
      </c>
    </row>
    <row r="869" spans="1:3" ht="15.6">
      <c r="A869" s="668">
        <v>2101002</v>
      </c>
      <c r="B869" s="667"/>
      <c r="C869" s="667" t="s">
        <v>965</v>
      </c>
    </row>
    <row r="870" spans="1:3" ht="15.6">
      <c r="A870" s="668">
        <v>2101003</v>
      </c>
      <c r="B870" s="667"/>
      <c r="C870" s="667" t="s">
        <v>966</v>
      </c>
    </row>
    <row r="871" spans="1:3" ht="15.6">
      <c r="A871" s="668">
        <v>2101012</v>
      </c>
      <c r="B871" s="667"/>
      <c r="C871" s="667" t="s">
        <v>1572</v>
      </c>
    </row>
    <row r="872" spans="1:3" ht="15.6">
      <c r="A872" s="668">
        <v>2101014</v>
      </c>
      <c r="B872" s="667"/>
      <c r="C872" s="667" t="s">
        <v>1573</v>
      </c>
    </row>
    <row r="873" spans="1:3" ht="15.6">
      <c r="A873" s="668">
        <v>2101015</v>
      </c>
      <c r="B873" s="667"/>
      <c r="C873" s="667" t="s">
        <v>1574</v>
      </c>
    </row>
    <row r="874" spans="1:3" ht="15.6">
      <c r="A874" s="668">
        <v>2101016</v>
      </c>
      <c r="B874" s="667"/>
      <c r="C874" s="667" t="s">
        <v>1575</v>
      </c>
    </row>
    <row r="875" spans="1:3" ht="15.6">
      <c r="A875" s="668">
        <v>2101050</v>
      </c>
      <c r="B875" s="667"/>
      <c r="C875" s="667" t="s">
        <v>973</v>
      </c>
    </row>
    <row r="876" spans="1:3" ht="15.6">
      <c r="A876" s="668">
        <v>2101099</v>
      </c>
      <c r="B876" s="667"/>
      <c r="C876" s="667" t="s">
        <v>1576</v>
      </c>
    </row>
    <row r="877" spans="1:3" ht="15.6">
      <c r="A877" s="668">
        <v>21011</v>
      </c>
      <c r="B877" s="667"/>
      <c r="C877" s="667"/>
    </row>
    <row r="878" spans="1:3" ht="15.6">
      <c r="A878" s="673">
        <v>2101101</v>
      </c>
      <c r="B878" s="674"/>
      <c r="C878" s="674" t="s">
        <v>1577</v>
      </c>
    </row>
    <row r="879" spans="1:3" ht="15.6">
      <c r="A879" s="673">
        <v>2101102</v>
      </c>
      <c r="B879" s="674"/>
      <c r="C879" s="674" t="s">
        <v>1578</v>
      </c>
    </row>
    <row r="880" spans="1:3" ht="15.6">
      <c r="A880" s="673">
        <v>2101103</v>
      </c>
      <c r="B880" s="674"/>
      <c r="C880" s="674" t="s">
        <v>1579</v>
      </c>
    </row>
    <row r="881" spans="1:3" ht="15.6">
      <c r="A881" s="673">
        <v>2101199</v>
      </c>
      <c r="B881" s="674"/>
      <c r="C881" s="674" t="s">
        <v>1580</v>
      </c>
    </row>
    <row r="882" spans="1:3" ht="15.6">
      <c r="A882" s="673">
        <v>21012</v>
      </c>
      <c r="B882" s="674"/>
      <c r="C882" s="674"/>
    </row>
    <row r="883" spans="1:3" ht="15.6">
      <c r="A883" s="673">
        <v>2101201</v>
      </c>
      <c r="B883" s="674"/>
      <c r="C883" s="674" t="s">
        <v>1581</v>
      </c>
    </row>
    <row r="884" spans="1:3" ht="15.6">
      <c r="A884" s="673">
        <v>2101202</v>
      </c>
      <c r="B884" s="674"/>
      <c r="C884" s="674" t="s">
        <v>1582</v>
      </c>
    </row>
    <row r="885" spans="1:3" ht="15.6">
      <c r="A885" s="673">
        <v>2101203</v>
      </c>
      <c r="B885" s="674"/>
      <c r="C885" s="674" t="s">
        <v>1583</v>
      </c>
    </row>
    <row r="886" spans="1:3" ht="15.6">
      <c r="A886" s="673">
        <v>2101204</v>
      </c>
      <c r="B886" s="674"/>
      <c r="C886" s="674" t="s">
        <v>1584</v>
      </c>
    </row>
    <row r="887" spans="1:3" ht="15.6">
      <c r="A887" s="673">
        <v>2101299</v>
      </c>
      <c r="B887" s="674"/>
      <c r="C887" s="674" t="s">
        <v>1585</v>
      </c>
    </row>
    <row r="888" spans="1:3" ht="15.6">
      <c r="A888" s="673">
        <v>21013</v>
      </c>
      <c r="B888" s="674"/>
      <c r="C888" s="674"/>
    </row>
    <row r="889" spans="1:3" ht="15.6">
      <c r="A889" s="673">
        <v>2101301</v>
      </c>
      <c r="B889" s="674"/>
      <c r="C889" s="674" t="s">
        <v>1586</v>
      </c>
    </row>
    <row r="890" spans="1:3" ht="15.6">
      <c r="A890" s="673">
        <v>2101302</v>
      </c>
      <c r="B890" s="674"/>
      <c r="C890" s="674" t="s">
        <v>1587</v>
      </c>
    </row>
    <row r="891" spans="1:3" ht="15.6">
      <c r="A891" s="673">
        <v>2101399</v>
      </c>
      <c r="B891" s="674"/>
      <c r="C891" s="674" t="s">
        <v>1588</v>
      </c>
    </row>
    <row r="892" spans="1:3" ht="15.6">
      <c r="A892" s="673">
        <v>21014</v>
      </c>
      <c r="B892" s="674"/>
      <c r="C892" s="674"/>
    </row>
    <row r="893" spans="1:3" ht="15.6">
      <c r="A893" s="673">
        <v>2101401</v>
      </c>
      <c r="B893" s="674"/>
      <c r="C893" s="674" t="s">
        <v>1589</v>
      </c>
    </row>
    <row r="894" spans="1:3" ht="15.6">
      <c r="A894" s="673">
        <v>2101499</v>
      </c>
      <c r="B894" s="674"/>
      <c r="C894" s="674" t="s">
        <v>1590</v>
      </c>
    </row>
    <row r="895" spans="1:3" ht="15.6">
      <c r="A895" s="673"/>
      <c r="B895" s="674"/>
      <c r="C895" s="674"/>
    </row>
    <row r="896" spans="1:3" ht="15.6">
      <c r="A896" s="668">
        <v>21099</v>
      </c>
      <c r="B896" s="667"/>
      <c r="C896" s="667" t="s">
        <v>1591</v>
      </c>
    </row>
    <row r="897" spans="1:3" ht="15.6">
      <c r="A897" s="668">
        <v>2109901</v>
      </c>
      <c r="B897" s="667"/>
      <c r="C897" s="667" t="s">
        <v>1591</v>
      </c>
    </row>
    <row r="898" spans="1:3" ht="15.6">
      <c r="A898" s="668">
        <v>211</v>
      </c>
      <c r="B898" s="667"/>
      <c r="C898" s="667" t="s">
        <v>929</v>
      </c>
    </row>
    <row r="899" spans="1:3" ht="15.6">
      <c r="A899" s="668">
        <v>21101</v>
      </c>
      <c r="B899" s="667"/>
      <c r="C899" s="667" t="s">
        <v>1592</v>
      </c>
    </row>
    <row r="900" spans="1:3" ht="15.6">
      <c r="A900" s="668">
        <v>2110101</v>
      </c>
      <c r="B900" s="667"/>
      <c r="C900" s="667" t="s">
        <v>565</v>
      </c>
    </row>
    <row r="901" spans="1:3" ht="15.6">
      <c r="A901" s="668">
        <v>2110102</v>
      </c>
      <c r="B901" s="667"/>
      <c r="C901" s="667" t="s">
        <v>965</v>
      </c>
    </row>
    <row r="902" spans="1:3" ht="15.6">
      <c r="A902" s="668">
        <v>2110103</v>
      </c>
      <c r="B902" s="667"/>
      <c r="C902" s="667" t="s">
        <v>966</v>
      </c>
    </row>
    <row r="903" spans="1:3" ht="15.6">
      <c r="A903" s="668">
        <v>2110104</v>
      </c>
      <c r="B903" s="667"/>
      <c r="C903" s="667" t="s">
        <v>1593</v>
      </c>
    </row>
    <row r="904" spans="1:3" ht="15.6">
      <c r="A904" s="668">
        <v>2110105</v>
      </c>
      <c r="B904" s="667"/>
      <c r="C904" s="667" t="s">
        <v>1594</v>
      </c>
    </row>
    <row r="905" spans="1:3" ht="15.6">
      <c r="A905" s="668">
        <v>2110106</v>
      </c>
      <c r="B905" s="667"/>
      <c r="C905" s="667" t="s">
        <v>1595</v>
      </c>
    </row>
    <row r="906" spans="1:3" ht="15.6">
      <c r="A906" s="668">
        <v>2110107</v>
      </c>
      <c r="B906" s="667"/>
      <c r="C906" s="667" t="s">
        <v>1596</v>
      </c>
    </row>
    <row r="907" spans="1:3" ht="15.6">
      <c r="A907" s="668">
        <v>2110199</v>
      </c>
      <c r="B907" s="667"/>
      <c r="C907" s="667" t="s">
        <v>1597</v>
      </c>
    </row>
    <row r="908" spans="1:3" ht="15.6">
      <c r="A908" s="668">
        <v>21102</v>
      </c>
      <c r="B908" s="667"/>
      <c r="C908" s="667" t="s">
        <v>1598</v>
      </c>
    </row>
    <row r="909" spans="1:3" ht="15.6">
      <c r="A909" s="668">
        <v>2110203</v>
      </c>
      <c r="B909" s="667"/>
      <c r="C909" s="667" t="s">
        <v>1599</v>
      </c>
    </row>
    <row r="910" spans="1:3" ht="15.6">
      <c r="A910" s="668">
        <v>2110204</v>
      </c>
      <c r="B910" s="667"/>
      <c r="C910" s="667" t="s">
        <v>1600</v>
      </c>
    </row>
    <row r="911" spans="1:3" ht="15.6">
      <c r="A911" s="668">
        <v>2110299</v>
      </c>
      <c r="B911" s="667"/>
      <c r="C911" s="667" t="s">
        <v>1601</v>
      </c>
    </row>
    <row r="912" spans="1:3" ht="15.6">
      <c r="A912" s="668">
        <v>21103</v>
      </c>
      <c r="B912" s="667"/>
      <c r="C912" s="667" t="s">
        <v>1602</v>
      </c>
    </row>
    <row r="913" spans="1:3" ht="15.6">
      <c r="A913" s="668">
        <v>2110301</v>
      </c>
      <c r="B913" s="667"/>
      <c r="C913" s="667" t="s">
        <v>1603</v>
      </c>
    </row>
    <row r="914" spans="1:3" ht="15.6">
      <c r="A914" s="668">
        <v>2110302</v>
      </c>
      <c r="B914" s="667"/>
      <c r="C914" s="667" t="s">
        <v>1604</v>
      </c>
    </row>
    <row r="915" spans="1:3" ht="15.6">
      <c r="A915" s="668">
        <v>2110303</v>
      </c>
      <c r="B915" s="667"/>
      <c r="C915" s="667" t="s">
        <v>1605</v>
      </c>
    </row>
    <row r="916" spans="1:3" ht="15.6">
      <c r="A916" s="668">
        <v>2110304</v>
      </c>
      <c r="B916" s="667"/>
      <c r="C916" s="667" t="s">
        <v>1606</v>
      </c>
    </row>
    <row r="917" spans="1:3" ht="15.6">
      <c r="A917" s="668">
        <v>2110305</v>
      </c>
      <c r="B917" s="667"/>
      <c r="C917" s="667" t="s">
        <v>1607</v>
      </c>
    </row>
    <row r="918" spans="1:3" ht="15.6">
      <c r="A918" s="668">
        <v>2110306</v>
      </c>
      <c r="B918" s="667"/>
      <c r="C918" s="667" t="s">
        <v>1608</v>
      </c>
    </row>
    <row r="919" spans="1:3" ht="15.6">
      <c r="A919" s="668">
        <v>2110307</v>
      </c>
      <c r="B919" s="667"/>
      <c r="C919" s="667" t="s">
        <v>1609</v>
      </c>
    </row>
    <row r="920" spans="1:3" ht="15.6">
      <c r="A920" s="668">
        <v>2110399</v>
      </c>
      <c r="B920" s="667"/>
      <c r="C920" s="667" t="s">
        <v>1610</v>
      </c>
    </row>
    <row r="921" spans="1:3" ht="15.6">
      <c r="A921" s="668">
        <v>21104</v>
      </c>
      <c r="B921" s="667"/>
      <c r="C921" s="667" t="s">
        <v>1611</v>
      </c>
    </row>
    <row r="922" spans="1:3" ht="15.6">
      <c r="A922" s="668">
        <v>2110401</v>
      </c>
      <c r="B922" s="667"/>
      <c r="C922" s="667" t="s">
        <v>1612</v>
      </c>
    </row>
    <row r="923" spans="1:3" ht="15.6">
      <c r="A923" s="668">
        <v>2110402</v>
      </c>
      <c r="B923" s="667"/>
      <c r="C923" s="667" t="s">
        <v>1613</v>
      </c>
    </row>
    <row r="924" spans="1:3" ht="15.6">
      <c r="A924" s="668">
        <v>2110403</v>
      </c>
      <c r="B924" s="667"/>
      <c r="C924" s="667" t="s">
        <v>1614</v>
      </c>
    </row>
    <row r="925" spans="1:3" ht="15.6">
      <c r="A925" s="668">
        <v>2110404</v>
      </c>
      <c r="B925" s="667"/>
      <c r="C925" s="667" t="s">
        <v>1615</v>
      </c>
    </row>
    <row r="926" spans="1:3" ht="15.6">
      <c r="A926" s="668">
        <v>2110499</v>
      </c>
      <c r="B926" s="667"/>
      <c r="C926" s="667" t="s">
        <v>1616</v>
      </c>
    </row>
    <row r="927" spans="1:3" ht="15.6">
      <c r="A927" s="668">
        <v>21105</v>
      </c>
      <c r="B927" s="667"/>
      <c r="C927" s="667" t="s">
        <v>1617</v>
      </c>
    </row>
    <row r="928" spans="1:3" ht="15.6">
      <c r="A928" s="668">
        <v>2110501</v>
      </c>
      <c r="B928" s="667"/>
      <c r="C928" s="667" t="s">
        <v>1618</v>
      </c>
    </row>
    <row r="929" spans="1:3" ht="15.6">
      <c r="A929" s="668">
        <v>2110502</v>
      </c>
      <c r="B929" s="667"/>
      <c r="C929" s="667" t="s">
        <v>1619</v>
      </c>
    </row>
    <row r="930" spans="1:3" ht="15.6">
      <c r="A930" s="668">
        <v>2110503</v>
      </c>
      <c r="B930" s="667"/>
      <c r="C930" s="667" t="s">
        <v>1620</v>
      </c>
    </row>
    <row r="931" spans="1:3" ht="15.6">
      <c r="A931" s="668">
        <v>2110506</v>
      </c>
      <c r="B931" s="667"/>
      <c r="C931" s="667" t="s">
        <v>1621</v>
      </c>
    </row>
    <row r="932" spans="1:3" ht="15.6">
      <c r="A932" s="668">
        <v>2110599</v>
      </c>
      <c r="B932" s="667"/>
      <c r="C932" s="667" t="s">
        <v>1622</v>
      </c>
    </row>
    <row r="933" spans="1:3" ht="15.6">
      <c r="A933" s="668">
        <v>21106</v>
      </c>
      <c r="B933" s="667"/>
      <c r="C933" s="667" t="s">
        <v>1623</v>
      </c>
    </row>
    <row r="934" spans="1:3" ht="15.6">
      <c r="A934" s="668">
        <v>2110602</v>
      </c>
      <c r="B934" s="667"/>
      <c r="C934" s="667" t="s">
        <v>1624</v>
      </c>
    </row>
    <row r="935" spans="1:3" ht="15.6">
      <c r="A935" s="668">
        <v>2110603</v>
      </c>
      <c r="B935" s="667"/>
      <c r="C935" s="667" t="s">
        <v>1625</v>
      </c>
    </row>
    <row r="936" spans="1:3" ht="15.6">
      <c r="A936" s="668">
        <v>2110604</v>
      </c>
      <c r="B936" s="667"/>
      <c r="C936" s="667" t="s">
        <v>1626</v>
      </c>
    </row>
    <row r="937" spans="1:3" ht="15.6">
      <c r="A937" s="668">
        <v>2110605</v>
      </c>
      <c r="B937" s="667"/>
      <c r="C937" s="667" t="s">
        <v>1627</v>
      </c>
    </row>
    <row r="938" spans="1:3" ht="15.6">
      <c r="A938" s="668">
        <v>2110699</v>
      </c>
      <c r="B938" s="667"/>
      <c r="C938" s="667" t="s">
        <v>1628</v>
      </c>
    </row>
    <row r="939" spans="1:3" ht="15.6">
      <c r="A939" s="668">
        <v>21107</v>
      </c>
      <c r="B939" s="667"/>
      <c r="C939" s="667" t="s">
        <v>1629</v>
      </c>
    </row>
    <row r="940" spans="1:3" ht="15.6">
      <c r="A940" s="668">
        <v>2110704</v>
      </c>
      <c r="B940" s="667"/>
      <c r="C940" s="667" t="s">
        <v>1630</v>
      </c>
    </row>
    <row r="941" spans="1:3" ht="15.6">
      <c r="A941" s="668">
        <v>2110799</v>
      </c>
      <c r="B941" s="667"/>
      <c r="C941" s="667" t="s">
        <v>1631</v>
      </c>
    </row>
    <row r="942" spans="1:3" ht="15.6">
      <c r="A942" s="668">
        <v>21108</v>
      </c>
      <c r="B942" s="667"/>
      <c r="C942" s="667" t="s">
        <v>1632</v>
      </c>
    </row>
    <row r="943" spans="1:3" ht="15.6">
      <c r="A943" s="668">
        <v>2110804</v>
      </c>
      <c r="B943" s="667"/>
      <c r="C943" s="667" t="s">
        <v>1633</v>
      </c>
    </row>
    <row r="944" spans="1:3" ht="15.6">
      <c r="A944" s="668">
        <v>2110899</v>
      </c>
      <c r="B944" s="667"/>
      <c r="C944" s="667" t="s">
        <v>1634</v>
      </c>
    </row>
    <row r="945" spans="1:3" ht="15.6">
      <c r="A945" s="668">
        <v>21109</v>
      </c>
      <c r="B945" s="667"/>
      <c r="C945" s="667" t="s">
        <v>1635</v>
      </c>
    </row>
    <row r="946" spans="1:3" ht="15.6">
      <c r="A946" s="668">
        <v>2110901</v>
      </c>
      <c r="B946" s="667"/>
      <c r="C946" s="667" t="s">
        <v>1635</v>
      </c>
    </row>
    <row r="947" spans="1:3" ht="15.6">
      <c r="A947" s="668">
        <v>21110</v>
      </c>
      <c r="B947" s="667"/>
      <c r="C947" s="667" t="s">
        <v>1636</v>
      </c>
    </row>
    <row r="948" spans="1:3" ht="15.6">
      <c r="A948" s="668">
        <v>2111001</v>
      </c>
      <c r="B948" s="667"/>
      <c r="C948" s="667" t="s">
        <v>1636</v>
      </c>
    </row>
    <row r="949" spans="1:3" ht="15.6">
      <c r="A949" s="668">
        <v>21111</v>
      </c>
      <c r="B949" s="667"/>
      <c r="C949" s="667" t="s">
        <v>1637</v>
      </c>
    </row>
    <row r="950" spans="1:3" ht="15.6">
      <c r="A950" s="668">
        <v>2111101</v>
      </c>
      <c r="B950" s="667"/>
      <c r="C950" s="667" t="s">
        <v>1638</v>
      </c>
    </row>
    <row r="951" spans="1:3" ht="15.6">
      <c r="A951" s="668">
        <v>2111102</v>
      </c>
      <c r="B951" s="667"/>
      <c r="C951" s="667" t="s">
        <v>1639</v>
      </c>
    </row>
    <row r="952" spans="1:3" ht="15.6">
      <c r="A952" s="668">
        <v>2111103</v>
      </c>
      <c r="B952" s="667"/>
      <c r="C952" s="667" t="s">
        <v>1640</v>
      </c>
    </row>
    <row r="953" spans="1:3" ht="15.6">
      <c r="A953" s="668">
        <v>2111104</v>
      </c>
      <c r="B953" s="667"/>
      <c r="C953" s="667" t="s">
        <v>1641</v>
      </c>
    </row>
    <row r="954" spans="1:3" ht="15.6">
      <c r="A954" s="668">
        <v>2111199</v>
      </c>
      <c r="B954" s="667"/>
      <c r="C954" s="667" t="s">
        <v>1642</v>
      </c>
    </row>
    <row r="955" spans="1:3" ht="15.6">
      <c r="A955" s="668">
        <v>21112</v>
      </c>
      <c r="B955" s="667"/>
      <c r="C955" s="667" t="s">
        <v>1643</v>
      </c>
    </row>
    <row r="956" spans="1:3" ht="15.6">
      <c r="A956" s="668">
        <v>2111201</v>
      </c>
      <c r="B956" s="667"/>
      <c r="C956" s="667" t="s">
        <v>1643</v>
      </c>
    </row>
    <row r="957" spans="1:3" ht="15.6">
      <c r="A957" s="668">
        <v>21113</v>
      </c>
      <c r="B957" s="667"/>
      <c r="C957" s="667" t="s">
        <v>1644</v>
      </c>
    </row>
    <row r="958" spans="1:3" ht="15.6">
      <c r="A958" s="668">
        <v>2111301</v>
      </c>
      <c r="B958" s="667"/>
      <c r="C958" s="667" t="s">
        <v>1644</v>
      </c>
    </row>
    <row r="959" spans="1:3" ht="15.6">
      <c r="A959" s="668">
        <v>21114</v>
      </c>
      <c r="B959" s="667"/>
      <c r="C959" s="667" t="s">
        <v>1645</v>
      </c>
    </row>
    <row r="960" spans="1:3" ht="15.6">
      <c r="A960" s="668">
        <v>2111401</v>
      </c>
      <c r="B960" s="667"/>
      <c r="C960" s="667" t="s">
        <v>565</v>
      </c>
    </row>
    <row r="961" spans="1:3" ht="15.6">
      <c r="A961" s="668">
        <v>2111402</v>
      </c>
      <c r="B961" s="667"/>
      <c r="C961" s="667" t="s">
        <v>965</v>
      </c>
    </row>
    <row r="962" spans="1:3" ht="15.6">
      <c r="A962" s="668">
        <v>2111403</v>
      </c>
      <c r="B962" s="667"/>
      <c r="C962" s="667" t="s">
        <v>966</v>
      </c>
    </row>
    <row r="963" spans="1:3" ht="15.6">
      <c r="A963" s="668">
        <v>2111404</v>
      </c>
      <c r="B963" s="667"/>
      <c r="C963" s="667" t="s">
        <v>1646</v>
      </c>
    </row>
    <row r="964" spans="1:3" ht="15.6">
      <c r="A964" s="668">
        <v>2111405</v>
      </c>
      <c r="B964" s="667"/>
      <c r="C964" s="667" t="s">
        <v>1647</v>
      </c>
    </row>
    <row r="965" spans="1:3" ht="15.6">
      <c r="A965" s="668">
        <v>2111406</v>
      </c>
      <c r="B965" s="667"/>
      <c r="C965" s="667" t="s">
        <v>1648</v>
      </c>
    </row>
    <row r="966" spans="1:3" ht="15.6">
      <c r="A966" s="668">
        <v>2111407</v>
      </c>
      <c r="B966" s="667"/>
      <c r="C966" s="667" t="s">
        <v>1649</v>
      </c>
    </row>
    <row r="967" spans="1:3" ht="15.6">
      <c r="A967" s="668">
        <v>2111408</v>
      </c>
      <c r="B967" s="667"/>
      <c r="C967" s="667" t="s">
        <v>1650</v>
      </c>
    </row>
    <row r="968" spans="1:3" ht="15.6">
      <c r="A968" s="668">
        <v>2111409</v>
      </c>
      <c r="B968" s="667"/>
      <c r="C968" s="667" t="s">
        <v>1651</v>
      </c>
    </row>
    <row r="969" spans="1:3" ht="15.6">
      <c r="A969" s="668">
        <v>2111410</v>
      </c>
      <c r="B969" s="667"/>
      <c r="C969" s="667" t="s">
        <v>1652</v>
      </c>
    </row>
    <row r="970" spans="1:3" ht="15.6">
      <c r="A970" s="668">
        <v>2111411</v>
      </c>
      <c r="B970" s="667"/>
      <c r="C970" s="667" t="s">
        <v>1007</v>
      </c>
    </row>
    <row r="971" spans="1:3" ht="15.6">
      <c r="A971" s="668">
        <v>2111412</v>
      </c>
      <c r="B971" s="667"/>
      <c r="C971" s="667" t="s">
        <v>1653</v>
      </c>
    </row>
    <row r="972" spans="1:3" ht="15.6">
      <c r="A972" s="668">
        <v>2111413</v>
      </c>
      <c r="B972" s="667"/>
      <c r="C972" s="667" t="s">
        <v>1654</v>
      </c>
    </row>
    <row r="973" spans="1:3" ht="15.6">
      <c r="A973" s="668">
        <v>2111450</v>
      </c>
      <c r="B973" s="667"/>
      <c r="C973" s="667" t="s">
        <v>973</v>
      </c>
    </row>
    <row r="974" spans="1:3" ht="15.6">
      <c r="A974" s="668">
        <v>2111499</v>
      </c>
      <c r="B974" s="667"/>
      <c r="C974" s="667" t="s">
        <v>1655</v>
      </c>
    </row>
    <row r="975" spans="1:3" ht="15.6">
      <c r="A975" s="668">
        <v>21115</v>
      </c>
      <c r="B975" s="667"/>
      <c r="C975" s="667" t="s">
        <v>1656</v>
      </c>
    </row>
    <row r="976" spans="1:3" ht="15.6">
      <c r="A976" s="668">
        <v>2111501</v>
      </c>
      <c r="B976" s="667"/>
      <c r="C976" s="667" t="s">
        <v>1657</v>
      </c>
    </row>
    <row r="977" spans="1:3" ht="15.6">
      <c r="A977" s="668">
        <v>2111502</v>
      </c>
      <c r="B977" s="667"/>
      <c r="C977" s="667" t="s">
        <v>1658</v>
      </c>
    </row>
    <row r="978" spans="1:3" ht="15.6">
      <c r="A978" s="668">
        <v>2111503</v>
      </c>
      <c r="B978" s="667"/>
      <c r="C978" s="667" t="s">
        <v>1659</v>
      </c>
    </row>
    <row r="979" spans="1:3" ht="15.6">
      <c r="A979" s="668">
        <v>2111504</v>
      </c>
      <c r="B979" s="667"/>
      <c r="C979" s="667" t="s">
        <v>1660</v>
      </c>
    </row>
    <row r="980" spans="1:3" ht="15.6">
      <c r="A980" s="668">
        <v>2111599</v>
      </c>
      <c r="B980" s="667"/>
      <c r="C980" s="667" t="s">
        <v>1661</v>
      </c>
    </row>
    <row r="981" spans="1:3" ht="15.6">
      <c r="A981" s="668">
        <v>21151</v>
      </c>
      <c r="B981" s="667"/>
      <c r="C981" s="667" t="s">
        <v>1273</v>
      </c>
    </row>
    <row r="982" spans="1:3" ht="15.6">
      <c r="A982" s="668">
        <v>2115101</v>
      </c>
      <c r="B982" s="667"/>
      <c r="C982" s="667" t="s">
        <v>1274</v>
      </c>
    </row>
    <row r="983" spans="1:3" ht="15.6">
      <c r="A983" s="668">
        <v>2115102</v>
      </c>
      <c r="B983" s="667"/>
      <c r="C983" s="667" t="s">
        <v>1275</v>
      </c>
    </row>
    <row r="984" spans="1:3" ht="15.6">
      <c r="A984" s="668">
        <v>2115103</v>
      </c>
      <c r="B984" s="667"/>
      <c r="C984" s="667" t="s">
        <v>1276</v>
      </c>
    </row>
    <row r="985" spans="1:3" ht="15.6">
      <c r="A985" s="668">
        <v>2115104</v>
      </c>
      <c r="B985" s="667"/>
      <c r="C985" s="667" t="s">
        <v>1277</v>
      </c>
    </row>
    <row r="986" spans="1:3" ht="15.6">
      <c r="A986" s="668">
        <v>2115105</v>
      </c>
      <c r="B986" s="667"/>
      <c r="C986" s="667" t="s">
        <v>1278</v>
      </c>
    </row>
    <row r="987" spans="1:3" ht="15.6">
      <c r="A987" s="668">
        <v>2115106</v>
      </c>
      <c r="B987" s="667"/>
      <c r="C987" s="667" t="s">
        <v>1279</v>
      </c>
    </row>
    <row r="988" spans="1:3" ht="15.6">
      <c r="A988" s="668">
        <v>2115107</v>
      </c>
      <c r="B988" s="667"/>
      <c r="C988" s="667" t="s">
        <v>1280</v>
      </c>
    </row>
    <row r="989" spans="1:3" ht="15.6">
      <c r="A989" s="668">
        <v>2115108</v>
      </c>
      <c r="B989" s="667"/>
      <c r="C989" s="667" t="s">
        <v>1281</v>
      </c>
    </row>
    <row r="990" spans="1:3" ht="15.6">
      <c r="A990" s="668">
        <v>2115199</v>
      </c>
      <c r="B990" s="667"/>
      <c r="C990" s="667" t="s">
        <v>1282</v>
      </c>
    </row>
    <row r="991" spans="1:3" ht="15.6">
      <c r="A991" s="668">
        <v>21160</v>
      </c>
      <c r="B991" s="667"/>
      <c r="C991" s="667" t="s">
        <v>1662</v>
      </c>
    </row>
    <row r="992" spans="1:3" ht="15.6">
      <c r="A992" s="668">
        <v>2116001</v>
      </c>
      <c r="B992" s="667"/>
      <c r="C992" s="667" t="s">
        <v>1663</v>
      </c>
    </row>
    <row r="993" spans="1:3" ht="15.6">
      <c r="A993" s="668">
        <v>2116002</v>
      </c>
      <c r="B993" s="667"/>
      <c r="C993" s="667" t="s">
        <v>1664</v>
      </c>
    </row>
    <row r="994" spans="1:3" ht="15.6">
      <c r="A994" s="668">
        <v>2116003</v>
      </c>
      <c r="B994" s="667"/>
      <c r="C994" s="667" t="s">
        <v>1665</v>
      </c>
    </row>
    <row r="995" spans="1:3" ht="15.6">
      <c r="A995" s="668">
        <v>2116099</v>
      </c>
      <c r="B995" s="667"/>
      <c r="C995" s="667" t="s">
        <v>1666</v>
      </c>
    </row>
    <row r="996" spans="1:3" ht="15.6">
      <c r="A996" s="668">
        <v>21161</v>
      </c>
      <c r="B996" s="667"/>
      <c r="C996" s="667" t="s">
        <v>1667</v>
      </c>
    </row>
    <row r="997" spans="1:3" ht="15.6">
      <c r="A997" s="668">
        <v>2116101</v>
      </c>
      <c r="B997" s="667"/>
      <c r="C997" s="667" t="s">
        <v>1668</v>
      </c>
    </row>
    <row r="998" spans="1:3" ht="15.6">
      <c r="A998" s="668">
        <v>2116102</v>
      </c>
      <c r="B998" s="667"/>
      <c r="C998" s="667" t="s">
        <v>1669</v>
      </c>
    </row>
    <row r="999" spans="1:3" ht="15.6">
      <c r="A999" s="668">
        <v>2116103</v>
      </c>
      <c r="B999" s="667"/>
      <c r="C999" s="667" t="s">
        <v>1670</v>
      </c>
    </row>
    <row r="1000" spans="1:3" ht="15.6">
      <c r="A1000" s="668">
        <v>2116104</v>
      </c>
      <c r="B1000" s="667"/>
      <c r="C1000" s="667" t="s">
        <v>1671</v>
      </c>
    </row>
    <row r="1001" spans="1:3" ht="15.6">
      <c r="A1001" s="668">
        <v>21199</v>
      </c>
      <c r="B1001" s="667"/>
      <c r="C1001" s="667" t="s">
        <v>1672</v>
      </c>
    </row>
    <row r="1002" spans="1:3" ht="15.6">
      <c r="A1002" s="668">
        <v>2119901</v>
      </c>
      <c r="B1002" s="667"/>
      <c r="C1002" s="667" t="s">
        <v>1672</v>
      </c>
    </row>
    <row r="1003" spans="1:3" ht="15.6">
      <c r="A1003" s="668">
        <v>212</v>
      </c>
      <c r="B1003" s="667"/>
      <c r="C1003" s="667" t="s">
        <v>930</v>
      </c>
    </row>
    <row r="1004" spans="1:3" ht="15.6">
      <c r="A1004" s="668">
        <v>21201</v>
      </c>
      <c r="B1004" s="667"/>
      <c r="C1004" s="667" t="s">
        <v>1673</v>
      </c>
    </row>
    <row r="1005" spans="1:3" ht="15.6">
      <c r="A1005" s="668">
        <v>2120101</v>
      </c>
      <c r="B1005" s="667"/>
      <c r="C1005" s="667" t="s">
        <v>565</v>
      </c>
    </row>
    <row r="1006" spans="1:3" ht="15.6">
      <c r="A1006" s="668">
        <v>2120102</v>
      </c>
      <c r="B1006" s="667"/>
      <c r="C1006" s="667" t="s">
        <v>965</v>
      </c>
    </row>
    <row r="1007" spans="1:3" ht="15.6">
      <c r="A1007" s="668">
        <v>2120103</v>
      </c>
      <c r="B1007" s="667"/>
      <c r="C1007" s="667" t="s">
        <v>966</v>
      </c>
    </row>
    <row r="1008" spans="1:3" ht="15.6">
      <c r="A1008" s="668">
        <v>2120104</v>
      </c>
      <c r="B1008" s="667"/>
      <c r="C1008" s="667" t="s">
        <v>1674</v>
      </c>
    </row>
    <row r="1009" spans="1:3" ht="15.6">
      <c r="A1009" s="668">
        <v>2120105</v>
      </c>
      <c r="B1009" s="667"/>
      <c r="C1009" s="667" t="s">
        <v>1675</v>
      </c>
    </row>
    <row r="1010" spans="1:3" ht="15.6">
      <c r="A1010" s="668">
        <v>2120106</v>
      </c>
      <c r="B1010" s="667"/>
      <c r="C1010" s="667" t="s">
        <v>1676</v>
      </c>
    </row>
    <row r="1011" spans="1:3" ht="15.6">
      <c r="A1011" s="668">
        <v>2120107</v>
      </c>
      <c r="B1011" s="667"/>
      <c r="C1011" s="667" t="s">
        <v>1677</v>
      </c>
    </row>
    <row r="1012" spans="1:3" ht="15.6">
      <c r="A1012" s="668">
        <v>2120108</v>
      </c>
      <c r="B1012" s="667"/>
      <c r="C1012" s="667" t="s">
        <v>1678</v>
      </c>
    </row>
    <row r="1013" spans="1:3" ht="15.6">
      <c r="A1013" s="668">
        <v>2120109</v>
      </c>
      <c r="B1013" s="667"/>
      <c r="C1013" s="667" t="s">
        <v>1679</v>
      </c>
    </row>
    <row r="1014" spans="1:3" ht="15.6">
      <c r="A1014" s="668">
        <v>2120110</v>
      </c>
      <c r="B1014" s="667"/>
      <c r="C1014" s="667" t="s">
        <v>1680</v>
      </c>
    </row>
    <row r="1015" spans="1:3" ht="15.6">
      <c r="A1015" s="668">
        <v>2120199</v>
      </c>
      <c r="B1015" s="667"/>
      <c r="C1015" s="667" t="s">
        <v>1681</v>
      </c>
    </row>
    <row r="1016" spans="1:3" ht="15.6">
      <c r="A1016" s="668">
        <v>21202</v>
      </c>
      <c r="B1016" s="667"/>
      <c r="C1016" s="667" t="s">
        <v>1682</v>
      </c>
    </row>
    <row r="1017" spans="1:3" ht="15.6">
      <c r="A1017" s="668">
        <v>2120201</v>
      </c>
      <c r="B1017" s="667"/>
      <c r="C1017" s="667" t="s">
        <v>1682</v>
      </c>
    </row>
    <row r="1018" spans="1:3" ht="15.6">
      <c r="A1018" s="668">
        <v>21203</v>
      </c>
      <c r="B1018" s="667"/>
      <c r="C1018" s="667" t="s">
        <v>1683</v>
      </c>
    </row>
    <row r="1019" spans="1:3" ht="15.6">
      <c r="A1019" s="668">
        <v>2120303</v>
      </c>
      <c r="B1019" s="667"/>
      <c r="C1019" s="667" t="s">
        <v>1684</v>
      </c>
    </row>
    <row r="1020" spans="1:3" ht="15.6">
      <c r="A1020" s="668">
        <v>2120399</v>
      </c>
      <c r="B1020" s="667"/>
      <c r="C1020" s="667" t="s">
        <v>1685</v>
      </c>
    </row>
    <row r="1021" spans="1:3" ht="15.6">
      <c r="A1021" s="668">
        <v>21205</v>
      </c>
      <c r="B1021" s="667"/>
      <c r="C1021" s="667" t="s">
        <v>1686</v>
      </c>
    </row>
    <row r="1022" spans="1:3" ht="15.6">
      <c r="A1022" s="668">
        <v>2120501</v>
      </c>
      <c r="B1022" s="667"/>
      <c r="C1022" s="667" t="s">
        <v>1686</v>
      </c>
    </row>
    <row r="1023" spans="1:3" ht="15.6">
      <c r="A1023" s="668">
        <v>21206</v>
      </c>
      <c r="B1023" s="667"/>
      <c r="C1023" s="667" t="s">
        <v>1687</v>
      </c>
    </row>
    <row r="1024" spans="1:3" ht="15.6">
      <c r="A1024" s="668">
        <v>2120601</v>
      </c>
      <c r="B1024" s="667"/>
      <c r="C1024" s="667" t="s">
        <v>1687</v>
      </c>
    </row>
    <row r="1025" spans="1:3" ht="15.6">
      <c r="A1025" s="668">
        <v>21207</v>
      </c>
      <c r="B1025" s="667"/>
      <c r="C1025" s="667" t="s">
        <v>1688</v>
      </c>
    </row>
    <row r="1026" spans="1:3" ht="15.6">
      <c r="A1026" s="668">
        <v>2120701</v>
      </c>
      <c r="B1026" s="667"/>
      <c r="C1026" s="667" t="s">
        <v>1689</v>
      </c>
    </row>
    <row r="1027" spans="1:3" ht="15.6">
      <c r="A1027" s="668">
        <v>2120702</v>
      </c>
      <c r="B1027" s="667"/>
      <c r="C1027" s="667" t="s">
        <v>1690</v>
      </c>
    </row>
    <row r="1028" spans="1:3" ht="15.6">
      <c r="A1028" s="668">
        <v>2120704</v>
      </c>
      <c r="B1028" s="667"/>
      <c r="C1028" s="667" t="s">
        <v>1691</v>
      </c>
    </row>
    <row r="1029" spans="1:3" ht="15.6">
      <c r="A1029" s="668">
        <v>2120705</v>
      </c>
      <c r="B1029" s="667"/>
      <c r="C1029" s="667" t="s">
        <v>1692</v>
      </c>
    </row>
    <row r="1030" spans="1:3" ht="15.6">
      <c r="A1030" s="668">
        <v>2120706</v>
      </c>
      <c r="B1030" s="667"/>
      <c r="C1030" s="667" t="s">
        <v>1693</v>
      </c>
    </row>
    <row r="1031" spans="1:3" ht="15.6">
      <c r="A1031" s="668">
        <v>2120799</v>
      </c>
      <c r="B1031" s="667"/>
      <c r="C1031" s="667" t="s">
        <v>1694</v>
      </c>
    </row>
    <row r="1032" spans="1:3" ht="15.6">
      <c r="A1032" s="668">
        <v>21208</v>
      </c>
      <c r="B1032" s="667"/>
      <c r="C1032" s="667" t="s">
        <v>1695</v>
      </c>
    </row>
    <row r="1033" spans="1:3" ht="15.6">
      <c r="A1033" s="668">
        <v>2120801</v>
      </c>
      <c r="B1033" s="667"/>
      <c r="C1033" s="667" t="s">
        <v>1696</v>
      </c>
    </row>
    <row r="1034" spans="1:3" ht="15.6">
      <c r="A1034" s="668">
        <v>2120802</v>
      </c>
      <c r="B1034" s="667"/>
      <c r="C1034" s="667" t="s">
        <v>1697</v>
      </c>
    </row>
    <row r="1035" spans="1:3" ht="15.6">
      <c r="A1035" s="668">
        <v>2120803</v>
      </c>
      <c r="B1035" s="667"/>
      <c r="C1035" s="667" t="s">
        <v>1698</v>
      </c>
    </row>
    <row r="1036" spans="1:3" ht="15.6">
      <c r="A1036" s="668">
        <v>2120804</v>
      </c>
      <c r="B1036" s="667"/>
      <c r="C1036" s="667" t="s">
        <v>1699</v>
      </c>
    </row>
    <row r="1037" spans="1:3" ht="15.6">
      <c r="A1037" s="668">
        <v>2120805</v>
      </c>
      <c r="B1037" s="667"/>
      <c r="C1037" s="667" t="s">
        <v>1700</v>
      </c>
    </row>
    <row r="1038" spans="1:3" ht="15.6">
      <c r="A1038" s="668">
        <v>2120806</v>
      </c>
      <c r="B1038" s="667"/>
      <c r="C1038" s="667" t="s">
        <v>1701</v>
      </c>
    </row>
    <row r="1039" spans="1:3" ht="15.6">
      <c r="A1039" s="668">
        <v>2120807</v>
      </c>
      <c r="B1039" s="667"/>
      <c r="C1039" s="667" t="s">
        <v>1690</v>
      </c>
    </row>
    <row r="1040" spans="1:3" ht="15.6">
      <c r="A1040" s="668">
        <v>2120808</v>
      </c>
      <c r="B1040" s="667"/>
      <c r="C1040" s="667" t="s">
        <v>1702</v>
      </c>
    </row>
    <row r="1041" spans="1:3" ht="15.6">
      <c r="A1041" s="668">
        <v>2120809</v>
      </c>
      <c r="B1041" s="667"/>
      <c r="C1041" s="667" t="s">
        <v>1703</v>
      </c>
    </row>
    <row r="1042" spans="1:3" ht="15.6">
      <c r="A1042" s="668">
        <v>2120810</v>
      </c>
      <c r="B1042" s="667"/>
      <c r="C1042" s="667" t="s">
        <v>1704</v>
      </c>
    </row>
    <row r="1043" spans="1:3" ht="15.6">
      <c r="A1043" s="668">
        <v>2120811</v>
      </c>
      <c r="B1043" s="667"/>
      <c r="C1043" s="667" t="s">
        <v>1691</v>
      </c>
    </row>
    <row r="1044" spans="1:3" ht="15.6">
      <c r="A1044" s="668">
        <v>2120812</v>
      </c>
      <c r="B1044" s="667"/>
      <c r="C1044" s="667" t="s">
        <v>1705</v>
      </c>
    </row>
    <row r="1045" spans="1:3" ht="15.6">
      <c r="A1045" s="668">
        <v>2120813</v>
      </c>
      <c r="B1045" s="667"/>
      <c r="C1045" s="667" t="s">
        <v>1693</v>
      </c>
    </row>
    <row r="1046" spans="1:3" ht="15.6">
      <c r="A1046" s="668">
        <v>2120899</v>
      </c>
      <c r="B1046" s="667"/>
      <c r="C1046" s="667" t="s">
        <v>1706</v>
      </c>
    </row>
    <row r="1047" spans="1:3" ht="15.6">
      <c r="A1047" s="668">
        <v>21209</v>
      </c>
      <c r="B1047" s="667"/>
      <c r="C1047" s="667" t="s">
        <v>1707</v>
      </c>
    </row>
    <row r="1048" spans="1:3" ht="15.6">
      <c r="A1048" s="668">
        <v>2120901</v>
      </c>
      <c r="B1048" s="667"/>
      <c r="C1048" s="667" t="s">
        <v>1708</v>
      </c>
    </row>
    <row r="1049" spans="1:3" ht="15.6">
      <c r="A1049" s="668">
        <v>2120902</v>
      </c>
      <c r="B1049" s="667"/>
      <c r="C1049" s="667" t="s">
        <v>1709</v>
      </c>
    </row>
    <row r="1050" spans="1:3" ht="15.6">
      <c r="A1050" s="668">
        <v>2120903</v>
      </c>
      <c r="B1050" s="667"/>
      <c r="C1050" s="667" t="s">
        <v>1710</v>
      </c>
    </row>
    <row r="1051" spans="1:3" ht="15.6">
      <c r="A1051" s="668">
        <v>2120904</v>
      </c>
      <c r="B1051" s="667"/>
      <c r="C1051" s="667" t="s">
        <v>1711</v>
      </c>
    </row>
    <row r="1052" spans="1:3" ht="15.6">
      <c r="A1052" s="668">
        <v>2120999</v>
      </c>
      <c r="B1052" s="667"/>
      <c r="C1052" s="667" t="s">
        <v>1712</v>
      </c>
    </row>
    <row r="1053" spans="1:3" ht="15.6">
      <c r="A1053" s="668">
        <v>21210</v>
      </c>
      <c r="B1053" s="667"/>
      <c r="C1053" s="667" t="s">
        <v>1713</v>
      </c>
    </row>
    <row r="1054" spans="1:3" ht="15.6">
      <c r="A1054" s="668">
        <v>2121001</v>
      </c>
      <c r="B1054" s="667"/>
      <c r="C1054" s="667" t="s">
        <v>1696</v>
      </c>
    </row>
    <row r="1055" spans="1:3" ht="15.6">
      <c r="A1055" s="668">
        <v>2121002</v>
      </c>
      <c r="B1055" s="667"/>
      <c r="C1055" s="667" t="s">
        <v>1697</v>
      </c>
    </row>
    <row r="1056" spans="1:3" ht="15.6">
      <c r="A1056" s="668">
        <v>2121099</v>
      </c>
      <c r="B1056" s="667"/>
      <c r="C1056" s="667" t="s">
        <v>1714</v>
      </c>
    </row>
    <row r="1057" spans="1:3" ht="15.6">
      <c r="A1057" s="668">
        <v>21211</v>
      </c>
      <c r="B1057" s="667"/>
      <c r="C1057" s="667" t="s">
        <v>1715</v>
      </c>
    </row>
    <row r="1058" spans="1:3" ht="15.6">
      <c r="A1058" s="668">
        <v>21212</v>
      </c>
      <c r="B1058" s="667"/>
      <c r="C1058" s="667" t="s">
        <v>1716</v>
      </c>
    </row>
    <row r="1059" spans="1:3" ht="15.6">
      <c r="A1059" s="668">
        <v>2121201</v>
      </c>
      <c r="B1059" s="667"/>
      <c r="C1059" s="667" t="s">
        <v>1717</v>
      </c>
    </row>
    <row r="1060" spans="1:3" ht="15.6">
      <c r="A1060" s="668">
        <v>2121202</v>
      </c>
      <c r="B1060" s="667"/>
      <c r="C1060" s="667" t="s">
        <v>1718</v>
      </c>
    </row>
    <row r="1061" spans="1:3" ht="15.6">
      <c r="A1061" s="668">
        <v>2121203</v>
      </c>
      <c r="B1061" s="667"/>
      <c r="C1061" s="667" t="s">
        <v>1719</v>
      </c>
    </row>
    <row r="1062" spans="1:3" ht="15.6">
      <c r="A1062" s="668">
        <v>2121204</v>
      </c>
      <c r="B1062" s="667"/>
      <c r="C1062" s="667" t="s">
        <v>1720</v>
      </c>
    </row>
    <row r="1063" spans="1:3" ht="15.6">
      <c r="A1063" s="668">
        <v>2121299</v>
      </c>
      <c r="B1063" s="667"/>
      <c r="C1063" s="667" t="s">
        <v>1721</v>
      </c>
    </row>
    <row r="1064" spans="1:3" ht="15.6">
      <c r="A1064" s="668">
        <v>21213</v>
      </c>
      <c r="B1064" s="667"/>
      <c r="C1064" s="667" t="s">
        <v>1722</v>
      </c>
    </row>
    <row r="1065" spans="1:3" ht="15.6">
      <c r="A1065" s="668">
        <v>2121301</v>
      </c>
      <c r="B1065" s="667"/>
      <c r="C1065" s="667" t="s">
        <v>1708</v>
      </c>
    </row>
    <row r="1066" spans="1:3" ht="15.6">
      <c r="A1066" s="668">
        <v>2121302</v>
      </c>
      <c r="B1066" s="667"/>
      <c r="C1066" s="667" t="s">
        <v>1709</v>
      </c>
    </row>
    <row r="1067" spans="1:3" ht="15.6">
      <c r="A1067" s="668">
        <v>2121303</v>
      </c>
      <c r="B1067" s="667"/>
      <c r="C1067" s="667" t="s">
        <v>1710</v>
      </c>
    </row>
    <row r="1068" spans="1:3" ht="15.6">
      <c r="A1068" s="668">
        <v>2121304</v>
      </c>
      <c r="B1068" s="667"/>
      <c r="C1068" s="667" t="s">
        <v>1711</v>
      </c>
    </row>
    <row r="1069" spans="1:3" ht="15.6">
      <c r="A1069" s="668">
        <v>2121399</v>
      </c>
      <c r="B1069" s="667"/>
      <c r="C1069" s="667" t="s">
        <v>1723</v>
      </c>
    </row>
    <row r="1070" spans="1:3" ht="15.6">
      <c r="A1070" s="668">
        <v>21251</v>
      </c>
      <c r="B1070" s="667"/>
      <c r="C1070" s="667" t="s">
        <v>1273</v>
      </c>
    </row>
    <row r="1071" spans="1:3" ht="15.6">
      <c r="A1071" s="668">
        <v>2125101</v>
      </c>
      <c r="B1071" s="667"/>
      <c r="C1071" s="667" t="s">
        <v>1274</v>
      </c>
    </row>
    <row r="1072" spans="1:3" ht="15.6">
      <c r="A1072" s="668">
        <v>2125102</v>
      </c>
      <c r="B1072" s="667"/>
      <c r="C1072" s="667" t="s">
        <v>1275</v>
      </c>
    </row>
    <row r="1073" spans="1:3" ht="15.6">
      <c r="A1073" s="668">
        <v>2125103</v>
      </c>
      <c r="B1073" s="667"/>
      <c r="C1073" s="667" t="s">
        <v>1276</v>
      </c>
    </row>
    <row r="1074" spans="1:3" ht="15.6">
      <c r="A1074" s="668">
        <v>2125104</v>
      </c>
      <c r="B1074" s="667"/>
      <c r="C1074" s="667" t="s">
        <v>1277</v>
      </c>
    </row>
    <row r="1075" spans="1:3" ht="15.6">
      <c r="A1075" s="668">
        <v>2125105</v>
      </c>
      <c r="B1075" s="667"/>
      <c r="C1075" s="667" t="s">
        <v>1278</v>
      </c>
    </row>
    <row r="1076" spans="1:3" ht="15.6">
      <c r="A1076" s="668">
        <v>2125106</v>
      </c>
      <c r="B1076" s="667"/>
      <c r="C1076" s="667" t="s">
        <v>1279</v>
      </c>
    </row>
    <row r="1077" spans="1:3" ht="15.6">
      <c r="A1077" s="668">
        <v>2125107</v>
      </c>
      <c r="B1077" s="667"/>
      <c r="C1077" s="667" t="s">
        <v>1280</v>
      </c>
    </row>
    <row r="1078" spans="1:3" ht="15.6">
      <c r="A1078" s="668">
        <v>2125108</v>
      </c>
      <c r="B1078" s="667"/>
      <c r="C1078" s="667" t="s">
        <v>1281</v>
      </c>
    </row>
    <row r="1079" spans="1:3" ht="15.6">
      <c r="A1079" s="668">
        <v>2125199</v>
      </c>
      <c r="B1079" s="667"/>
      <c r="C1079" s="667" t="s">
        <v>1282</v>
      </c>
    </row>
    <row r="1080" spans="1:3" ht="15.6">
      <c r="A1080" s="668">
        <v>21299</v>
      </c>
      <c r="B1080" s="667"/>
      <c r="C1080" s="667" t="s">
        <v>1724</v>
      </c>
    </row>
    <row r="1081" spans="1:3" ht="15.6">
      <c r="A1081" s="668">
        <v>2129999</v>
      </c>
      <c r="B1081" s="667"/>
      <c r="C1081" s="667" t="s">
        <v>1724</v>
      </c>
    </row>
    <row r="1082" spans="1:3" ht="15.6">
      <c r="A1082" s="668">
        <v>213</v>
      </c>
      <c r="B1082" s="667"/>
      <c r="C1082" s="667" t="s">
        <v>931</v>
      </c>
    </row>
    <row r="1083" spans="1:3" ht="15.6">
      <c r="A1083" s="668">
        <v>21301</v>
      </c>
      <c r="B1083" s="667"/>
      <c r="C1083" s="667" t="s">
        <v>1725</v>
      </c>
    </row>
    <row r="1084" spans="1:3" ht="15.6">
      <c r="A1084" s="668">
        <v>2130101</v>
      </c>
      <c r="B1084" s="667"/>
      <c r="C1084" s="667" t="s">
        <v>565</v>
      </c>
    </row>
    <row r="1085" spans="1:3" ht="15.6">
      <c r="A1085" s="668">
        <v>2130102</v>
      </c>
      <c r="B1085" s="667"/>
      <c r="C1085" s="667" t="s">
        <v>965</v>
      </c>
    </row>
    <row r="1086" spans="1:3" ht="15.6">
      <c r="A1086" s="668">
        <v>2130103</v>
      </c>
      <c r="B1086" s="667"/>
      <c r="C1086" s="667" t="s">
        <v>966</v>
      </c>
    </row>
    <row r="1087" spans="1:3" ht="15.6">
      <c r="A1087" s="668">
        <v>2130104</v>
      </c>
      <c r="B1087" s="667"/>
      <c r="C1087" s="667" t="s">
        <v>973</v>
      </c>
    </row>
    <row r="1088" spans="1:3" ht="15.6">
      <c r="A1088" s="668">
        <v>2130105</v>
      </c>
      <c r="B1088" s="667"/>
      <c r="C1088" s="667" t="s">
        <v>1726</v>
      </c>
    </row>
    <row r="1089" spans="1:3" ht="15.6">
      <c r="A1089" s="668">
        <v>2130106</v>
      </c>
      <c r="B1089" s="667"/>
      <c r="C1089" s="667" t="s">
        <v>1727</v>
      </c>
    </row>
    <row r="1090" spans="1:3" ht="15.6">
      <c r="A1090" s="668">
        <v>2130108</v>
      </c>
      <c r="B1090" s="667"/>
      <c r="C1090" s="667" t="s">
        <v>1728</v>
      </c>
    </row>
    <row r="1091" spans="1:3" ht="15.6">
      <c r="A1091" s="668">
        <v>2130109</v>
      </c>
      <c r="B1091" s="667"/>
      <c r="C1091" s="667" t="s">
        <v>1729</v>
      </c>
    </row>
    <row r="1092" spans="1:3" ht="15.6">
      <c r="A1092" s="668">
        <v>2130110</v>
      </c>
      <c r="B1092" s="667"/>
      <c r="C1092" s="667" t="s">
        <v>1730</v>
      </c>
    </row>
    <row r="1093" spans="1:3" ht="15.6">
      <c r="A1093" s="668">
        <v>2130111</v>
      </c>
      <c r="B1093" s="667"/>
      <c r="C1093" s="667" t="s">
        <v>1731</v>
      </c>
    </row>
    <row r="1094" spans="1:3" ht="15.6">
      <c r="A1094" s="668">
        <v>2130112</v>
      </c>
      <c r="B1094" s="667"/>
      <c r="C1094" s="667" t="s">
        <v>1732</v>
      </c>
    </row>
    <row r="1095" spans="1:3" ht="15.6">
      <c r="A1095" s="668">
        <v>2130114</v>
      </c>
      <c r="B1095" s="667"/>
      <c r="C1095" s="667" t="s">
        <v>1733</v>
      </c>
    </row>
    <row r="1096" spans="1:3" ht="15.6">
      <c r="A1096" s="668">
        <v>2130119</v>
      </c>
      <c r="B1096" s="667"/>
      <c r="C1096" s="667" t="s">
        <v>1734</v>
      </c>
    </row>
    <row r="1097" spans="1:3" ht="15.6">
      <c r="A1097" s="668">
        <v>2130120</v>
      </c>
      <c r="B1097" s="667"/>
      <c r="C1097" s="667" t="s">
        <v>1735</v>
      </c>
    </row>
    <row r="1098" spans="1:3" ht="15.6">
      <c r="A1098" s="668">
        <v>2130121</v>
      </c>
      <c r="B1098" s="667"/>
      <c r="C1098" s="667" t="s">
        <v>1736</v>
      </c>
    </row>
    <row r="1099" spans="1:3" ht="15.6">
      <c r="A1099" s="668">
        <v>2130122</v>
      </c>
      <c r="B1099" s="667"/>
      <c r="C1099" s="667" t="s">
        <v>1737</v>
      </c>
    </row>
    <row r="1100" spans="1:3" ht="15.6">
      <c r="A1100" s="668">
        <v>2130123</v>
      </c>
      <c r="B1100" s="667"/>
      <c r="C1100" s="667" t="s">
        <v>1738</v>
      </c>
    </row>
    <row r="1101" spans="1:3" ht="15.6">
      <c r="A1101" s="668">
        <v>2130124</v>
      </c>
      <c r="B1101" s="667"/>
      <c r="C1101" s="667" t="s">
        <v>1739</v>
      </c>
    </row>
    <row r="1102" spans="1:3" ht="15.6">
      <c r="A1102" s="668">
        <v>2130125</v>
      </c>
      <c r="B1102" s="667"/>
      <c r="C1102" s="667" t="s">
        <v>1740</v>
      </c>
    </row>
    <row r="1103" spans="1:3" ht="15.6">
      <c r="A1103" s="668">
        <v>2130126</v>
      </c>
      <c r="B1103" s="667"/>
      <c r="C1103" s="667" t="s">
        <v>1741</v>
      </c>
    </row>
    <row r="1104" spans="1:3" ht="15.6">
      <c r="A1104" s="668">
        <v>2130129</v>
      </c>
      <c r="B1104" s="667"/>
      <c r="C1104" s="667" t="s">
        <v>1742</v>
      </c>
    </row>
    <row r="1105" spans="1:3" ht="15.6">
      <c r="A1105" s="668">
        <v>2130135</v>
      </c>
      <c r="B1105" s="667"/>
      <c r="C1105" s="667" t="s">
        <v>1743</v>
      </c>
    </row>
    <row r="1106" spans="1:3" ht="15.6">
      <c r="A1106" s="668">
        <v>2130142</v>
      </c>
      <c r="B1106" s="667"/>
      <c r="C1106" s="667" t="s">
        <v>1744</v>
      </c>
    </row>
    <row r="1107" spans="1:3" ht="15.6">
      <c r="A1107" s="668">
        <v>2130147</v>
      </c>
      <c r="B1107" s="667"/>
      <c r="C1107" s="667" t="s">
        <v>1745</v>
      </c>
    </row>
    <row r="1108" spans="1:3" ht="15.6">
      <c r="A1108" s="668">
        <v>2130148</v>
      </c>
      <c r="B1108" s="667"/>
      <c r="C1108" s="667" t="s">
        <v>1746</v>
      </c>
    </row>
    <row r="1109" spans="1:3" ht="15.6">
      <c r="A1109" s="668">
        <v>2130152</v>
      </c>
      <c r="B1109" s="667"/>
      <c r="C1109" s="667" t="s">
        <v>1747</v>
      </c>
    </row>
    <row r="1110" spans="1:3" ht="15.6">
      <c r="A1110" s="668">
        <v>2130153</v>
      </c>
      <c r="B1110" s="667"/>
      <c r="C1110" s="667" t="s">
        <v>1748</v>
      </c>
    </row>
    <row r="1111" spans="1:3" ht="15.6">
      <c r="A1111" s="668">
        <v>2130199</v>
      </c>
      <c r="B1111" s="667"/>
      <c r="C1111" s="667" t="s">
        <v>1749</v>
      </c>
    </row>
    <row r="1112" spans="1:3" ht="15.6">
      <c r="A1112" s="668">
        <v>21302</v>
      </c>
      <c r="B1112" s="667"/>
      <c r="C1112" s="667" t="s">
        <v>1750</v>
      </c>
    </row>
    <row r="1113" spans="1:3" ht="15.6">
      <c r="A1113" s="668">
        <v>2130201</v>
      </c>
      <c r="B1113" s="667"/>
      <c r="C1113" s="667" t="s">
        <v>565</v>
      </c>
    </row>
    <row r="1114" spans="1:3" ht="15.6">
      <c r="A1114" s="668">
        <v>2130202</v>
      </c>
      <c r="B1114" s="667"/>
      <c r="C1114" s="667" t="s">
        <v>965</v>
      </c>
    </row>
    <row r="1115" spans="1:3" ht="15.6">
      <c r="A1115" s="668">
        <v>2130203</v>
      </c>
      <c r="B1115" s="667"/>
      <c r="C1115" s="667" t="s">
        <v>966</v>
      </c>
    </row>
    <row r="1116" spans="1:3" ht="15.6">
      <c r="A1116" s="668">
        <v>2130204</v>
      </c>
      <c r="B1116" s="667"/>
      <c r="C1116" s="667" t="s">
        <v>1751</v>
      </c>
    </row>
    <row r="1117" spans="1:3" ht="15.6">
      <c r="A1117" s="668">
        <v>2130205</v>
      </c>
      <c r="B1117" s="667"/>
      <c r="C1117" s="667" t="s">
        <v>1752</v>
      </c>
    </row>
    <row r="1118" spans="1:3" ht="15.6">
      <c r="A1118" s="668">
        <v>2130206</v>
      </c>
      <c r="B1118" s="667"/>
      <c r="C1118" s="667" t="s">
        <v>1753</v>
      </c>
    </row>
    <row r="1119" spans="1:3" ht="15.6">
      <c r="A1119" s="668">
        <v>2130207</v>
      </c>
      <c r="B1119" s="667"/>
      <c r="C1119" s="667" t="s">
        <v>1754</v>
      </c>
    </row>
    <row r="1120" spans="1:3" ht="15.6">
      <c r="A1120" s="668">
        <v>2130208</v>
      </c>
      <c r="B1120" s="667"/>
      <c r="C1120" s="667" t="s">
        <v>1755</v>
      </c>
    </row>
    <row r="1121" spans="1:3" ht="15.6">
      <c r="A1121" s="668">
        <v>2130209</v>
      </c>
      <c r="B1121" s="667"/>
      <c r="C1121" s="667" t="s">
        <v>1756</v>
      </c>
    </row>
    <row r="1122" spans="1:3" ht="15.6">
      <c r="A1122" s="668">
        <v>2130210</v>
      </c>
      <c r="B1122" s="667"/>
      <c r="C1122" s="667" t="s">
        <v>1757</v>
      </c>
    </row>
    <row r="1123" spans="1:3" ht="15.6">
      <c r="A1123" s="668">
        <v>2130211</v>
      </c>
      <c r="B1123" s="667"/>
      <c r="C1123" s="667" t="s">
        <v>1758</v>
      </c>
    </row>
    <row r="1124" spans="1:3" ht="15.6">
      <c r="A1124" s="668">
        <v>2130212</v>
      </c>
      <c r="B1124" s="667"/>
      <c r="C1124" s="667" t="s">
        <v>1759</v>
      </c>
    </row>
    <row r="1125" spans="1:3" ht="15.6">
      <c r="A1125" s="668">
        <v>2130213</v>
      </c>
      <c r="B1125" s="667"/>
      <c r="C1125" s="667" t="s">
        <v>1760</v>
      </c>
    </row>
    <row r="1126" spans="1:3" ht="15.6">
      <c r="A1126" s="668">
        <v>2130216</v>
      </c>
      <c r="B1126" s="667"/>
      <c r="C1126" s="667" t="s">
        <v>1761</v>
      </c>
    </row>
    <row r="1127" spans="1:3" ht="15.6">
      <c r="A1127" s="668">
        <v>2130217</v>
      </c>
      <c r="B1127" s="667"/>
      <c r="C1127" s="667" t="s">
        <v>1762</v>
      </c>
    </row>
    <row r="1128" spans="1:3" ht="15.6">
      <c r="A1128" s="668">
        <v>2130218</v>
      </c>
      <c r="B1128" s="667"/>
      <c r="C1128" s="667" t="s">
        <v>1763</v>
      </c>
    </row>
    <row r="1129" spans="1:3" ht="15.6">
      <c r="A1129" s="668">
        <v>2130219</v>
      </c>
      <c r="B1129" s="667"/>
      <c r="C1129" s="667" t="s">
        <v>1764</v>
      </c>
    </row>
    <row r="1130" spans="1:3" ht="15.6">
      <c r="A1130" s="668">
        <v>2130220</v>
      </c>
      <c r="B1130" s="667"/>
      <c r="C1130" s="667" t="s">
        <v>1765</v>
      </c>
    </row>
    <row r="1131" spans="1:3" ht="15.6">
      <c r="A1131" s="668">
        <v>2130221</v>
      </c>
      <c r="B1131" s="667"/>
      <c r="C1131" s="667" t="s">
        <v>1766</v>
      </c>
    </row>
    <row r="1132" spans="1:3" ht="15.6">
      <c r="A1132" s="668">
        <v>2130223</v>
      </c>
      <c r="B1132" s="667"/>
      <c r="C1132" s="667" t="s">
        <v>1767</v>
      </c>
    </row>
    <row r="1133" spans="1:3" ht="15.6">
      <c r="A1133" s="668">
        <v>2130224</v>
      </c>
      <c r="B1133" s="667"/>
      <c r="C1133" s="667" t="s">
        <v>1768</v>
      </c>
    </row>
    <row r="1134" spans="1:3" ht="15.6">
      <c r="A1134" s="668">
        <v>2130225</v>
      </c>
      <c r="B1134" s="667"/>
      <c r="C1134" s="667" t="s">
        <v>1769</v>
      </c>
    </row>
    <row r="1135" spans="1:3" ht="15.6">
      <c r="A1135" s="668">
        <v>2130226</v>
      </c>
      <c r="B1135" s="667"/>
      <c r="C1135" s="667" t="s">
        <v>1770</v>
      </c>
    </row>
    <row r="1136" spans="1:3" ht="15.6">
      <c r="A1136" s="668">
        <v>2130227</v>
      </c>
      <c r="B1136" s="667"/>
      <c r="C1136" s="667" t="s">
        <v>1771</v>
      </c>
    </row>
    <row r="1137" spans="1:3" ht="15.6">
      <c r="A1137" s="668">
        <v>2130232</v>
      </c>
      <c r="B1137" s="667"/>
      <c r="C1137" s="667" t="s">
        <v>1772</v>
      </c>
    </row>
    <row r="1138" spans="1:3" ht="15.6">
      <c r="A1138" s="668">
        <v>2130233</v>
      </c>
      <c r="B1138" s="667"/>
      <c r="C1138" s="667" t="s">
        <v>1773</v>
      </c>
    </row>
    <row r="1139" spans="1:3" ht="15.6">
      <c r="A1139" s="668">
        <v>2130234</v>
      </c>
      <c r="B1139" s="667"/>
      <c r="C1139" s="667" t="s">
        <v>1774</v>
      </c>
    </row>
    <row r="1140" spans="1:3" ht="15.6">
      <c r="A1140" s="668">
        <v>2130299</v>
      </c>
      <c r="B1140" s="667"/>
      <c r="C1140" s="667" t="s">
        <v>1775</v>
      </c>
    </row>
    <row r="1141" spans="1:3" ht="15.6">
      <c r="A1141" s="668">
        <v>21303</v>
      </c>
      <c r="B1141" s="667"/>
      <c r="C1141" s="667" t="s">
        <v>1776</v>
      </c>
    </row>
    <row r="1142" spans="1:3" ht="15.6">
      <c r="A1142" s="668">
        <v>2130301</v>
      </c>
      <c r="B1142" s="667"/>
      <c r="C1142" s="667" t="s">
        <v>565</v>
      </c>
    </row>
    <row r="1143" spans="1:3" ht="15.6">
      <c r="A1143" s="668">
        <v>2130302</v>
      </c>
      <c r="B1143" s="667"/>
      <c r="C1143" s="667" t="s">
        <v>965</v>
      </c>
    </row>
    <row r="1144" spans="1:3" ht="15.6">
      <c r="A1144" s="668">
        <v>2130303</v>
      </c>
      <c r="B1144" s="667"/>
      <c r="C1144" s="667" t="s">
        <v>966</v>
      </c>
    </row>
    <row r="1145" spans="1:3" ht="15.6">
      <c r="A1145" s="668">
        <v>2130304</v>
      </c>
      <c r="B1145" s="667"/>
      <c r="C1145" s="667" t="s">
        <v>1777</v>
      </c>
    </row>
    <row r="1146" spans="1:3" ht="15.6">
      <c r="A1146" s="668">
        <v>2130305</v>
      </c>
      <c r="B1146" s="667"/>
      <c r="C1146" s="667" t="s">
        <v>1778</v>
      </c>
    </row>
    <row r="1147" spans="1:3" ht="15.6">
      <c r="A1147" s="668">
        <v>2130306</v>
      </c>
      <c r="B1147" s="667"/>
      <c r="C1147" s="667" t="s">
        <v>1779</v>
      </c>
    </row>
    <row r="1148" spans="1:3" ht="15.6">
      <c r="A1148" s="668">
        <v>2130307</v>
      </c>
      <c r="B1148" s="667"/>
      <c r="C1148" s="667" t="s">
        <v>1780</v>
      </c>
    </row>
    <row r="1149" spans="1:3" ht="15.6">
      <c r="A1149" s="668">
        <v>2130308</v>
      </c>
      <c r="B1149" s="667"/>
      <c r="C1149" s="667" t="s">
        <v>1781</v>
      </c>
    </row>
    <row r="1150" spans="1:3" ht="15.6">
      <c r="A1150" s="668">
        <v>2130309</v>
      </c>
      <c r="B1150" s="667"/>
      <c r="C1150" s="667" t="s">
        <v>1782</v>
      </c>
    </row>
    <row r="1151" spans="1:3" ht="15.6">
      <c r="A1151" s="668">
        <v>2130310</v>
      </c>
      <c r="B1151" s="667"/>
      <c r="C1151" s="667" t="s">
        <v>1783</v>
      </c>
    </row>
    <row r="1152" spans="1:3" ht="15.6">
      <c r="A1152" s="668">
        <v>2130311</v>
      </c>
      <c r="B1152" s="667"/>
      <c r="C1152" s="667" t="s">
        <v>1784</v>
      </c>
    </row>
    <row r="1153" spans="1:3" ht="15.6">
      <c r="A1153" s="668">
        <v>2130312</v>
      </c>
      <c r="B1153" s="667"/>
      <c r="C1153" s="667" t="s">
        <v>1785</v>
      </c>
    </row>
    <row r="1154" spans="1:3" ht="15.6">
      <c r="A1154" s="668">
        <v>2130313</v>
      </c>
      <c r="B1154" s="667"/>
      <c r="C1154" s="667" t="s">
        <v>1786</v>
      </c>
    </row>
    <row r="1155" spans="1:3" ht="15.6">
      <c r="A1155" s="668">
        <v>2130314</v>
      </c>
      <c r="B1155" s="667"/>
      <c r="C1155" s="667" t="s">
        <v>1787</v>
      </c>
    </row>
    <row r="1156" spans="1:3" ht="15.6">
      <c r="A1156" s="668">
        <v>2130315</v>
      </c>
      <c r="B1156" s="667"/>
      <c r="C1156" s="667" t="s">
        <v>1788</v>
      </c>
    </row>
    <row r="1157" spans="1:3" ht="15.6">
      <c r="A1157" s="668">
        <v>2130316</v>
      </c>
      <c r="B1157" s="667"/>
      <c r="C1157" s="667" t="s">
        <v>1789</v>
      </c>
    </row>
    <row r="1158" spans="1:3" ht="15.6">
      <c r="A1158" s="668">
        <v>2130317</v>
      </c>
      <c r="B1158" s="667"/>
      <c r="C1158" s="667" t="s">
        <v>1790</v>
      </c>
    </row>
    <row r="1159" spans="1:3" ht="15.6">
      <c r="A1159" s="668">
        <v>2130318</v>
      </c>
      <c r="B1159" s="667"/>
      <c r="C1159" s="667" t="s">
        <v>1791</v>
      </c>
    </row>
    <row r="1160" spans="1:3" ht="15.6">
      <c r="A1160" s="668">
        <v>2130321</v>
      </c>
      <c r="B1160" s="667"/>
      <c r="C1160" s="667" t="s">
        <v>1792</v>
      </c>
    </row>
    <row r="1161" spans="1:3" ht="15.6">
      <c r="A1161" s="668">
        <v>2130322</v>
      </c>
      <c r="B1161" s="667"/>
      <c r="C1161" s="667" t="s">
        <v>1793</v>
      </c>
    </row>
    <row r="1162" spans="1:3" ht="15.6">
      <c r="A1162" s="668">
        <v>2130331</v>
      </c>
      <c r="B1162" s="667"/>
      <c r="C1162" s="667" t="s">
        <v>1794</v>
      </c>
    </row>
    <row r="1163" spans="1:3" ht="15.6">
      <c r="A1163" s="668">
        <v>2130332</v>
      </c>
      <c r="B1163" s="667"/>
      <c r="C1163" s="667" t="s">
        <v>1795</v>
      </c>
    </row>
    <row r="1164" spans="1:3" ht="15.6">
      <c r="A1164" s="668">
        <v>2130333</v>
      </c>
      <c r="B1164" s="667"/>
      <c r="C1164" s="667" t="s">
        <v>1767</v>
      </c>
    </row>
    <row r="1165" spans="1:3" ht="15.6">
      <c r="A1165" s="668">
        <v>2130334</v>
      </c>
      <c r="B1165" s="667"/>
      <c r="C1165" s="667" t="s">
        <v>1796</v>
      </c>
    </row>
    <row r="1166" spans="1:3" ht="15.6">
      <c r="A1166" s="668">
        <v>2130335</v>
      </c>
      <c r="B1166" s="667"/>
      <c r="C1166" s="667" t="s">
        <v>1797</v>
      </c>
    </row>
    <row r="1167" spans="1:3" ht="15.6">
      <c r="A1167" s="668">
        <v>2130399</v>
      </c>
      <c r="B1167" s="667"/>
      <c r="C1167" s="667" t="s">
        <v>1798</v>
      </c>
    </row>
    <row r="1168" spans="1:3" ht="15.6">
      <c r="A1168" s="668">
        <v>21304</v>
      </c>
      <c r="B1168" s="667"/>
      <c r="C1168" s="667" t="s">
        <v>1799</v>
      </c>
    </row>
    <row r="1169" spans="1:3" ht="15.6">
      <c r="A1169" s="668">
        <v>2130401</v>
      </c>
      <c r="B1169" s="667"/>
      <c r="C1169" s="667" t="s">
        <v>565</v>
      </c>
    </row>
    <row r="1170" spans="1:3" ht="15.6">
      <c r="A1170" s="668">
        <v>2130402</v>
      </c>
      <c r="B1170" s="667"/>
      <c r="C1170" s="667" t="s">
        <v>965</v>
      </c>
    </row>
    <row r="1171" spans="1:3" ht="15.6">
      <c r="A1171" s="668">
        <v>2130403</v>
      </c>
      <c r="B1171" s="667"/>
      <c r="C1171" s="667" t="s">
        <v>966</v>
      </c>
    </row>
    <row r="1172" spans="1:3" ht="15.6">
      <c r="A1172" s="668">
        <v>2130404</v>
      </c>
      <c r="B1172" s="667"/>
      <c r="C1172" s="667" t="s">
        <v>1800</v>
      </c>
    </row>
    <row r="1173" spans="1:3" ht="15.6">
      <c r="A1173" s="668">
        <v>2130405</v>
      </c>
      <c r="B1173" s="667"/>
      <c r="C1173" s="667" t="s">
        <v>1801</v>
      </c>
    </row>
    <row r="1174" spans="1:3" ht="15.6">
      <c r="A1174" s="668">
        <v>2130406</v>
      </c>
      <c r="B1174" s="667"/>
      <c r="C1174" s="667" t="s">
        <v>1802</v>
      </c>
    </row>
    <row r="1175" spans="1:3" ht="15.6">
      <c r="A1175" s="668">
        <v>2130407</v>
      </c>
      <c r="B1175" s="667"/>
      <c r="C1175" s="667" t="s">
        <v>1803</v>
      </c>
    </row>
    <row r="1176" spans="1:3" ht="15.6">
      <c r="A1176" s="668">
        <v>2130408</v>
      </c>
      <c r="B1176" s="667"/>
      <c r="C1176" s="667" t="s">
        <v>1804</v>
      </c>
    </row>
    <row r="1177" spans="1:3" ht="15.6">
      <c r="A1177" s="668">
        <v>2130409</v>
      </c>
      <c r="B1177" s="667"/>
      <c r="C1177" s="667" t="s">
        <v>1805</v>
      </c>
    </row>
    <row r="1178" spans="1:3" ht="15.6">
      <c r="A1178" s="668">
        <v>2130499</v>
      </c>
      <c r="B1178" s="667"/>
      <c r="C1178" s="667" t="s">
        <v>1806</v>
      </c>
    </row>
    <row r="1179" spans="1:3" ht="15.6">
      <c r="A1179" s="668">
        <v>21305</v>
      </c>
      <c r="B1179" s="667"/>
      <c r="C1179" s="667" t="s">
        <v>1807</v>
      </c>
    </row>
    <row r="1180" spans="1:3" ht="15.6">
      <c r="A1180" s="668">
        <v>2130501</v>
      </c>
      <c r="B1180" s="667"/>
      <c r="C1180" s="667" t="s">
        <v>565</v>
      </c>
    </row>
    <row r="1181" spans="1:3" ht="15.6">
      <c r="A1181" s="668">
        <v>2130502</v>
      </c>
      <c r="B1181" s="667"/>
      <c r="C1181" s="667" t="s">
        <v>965</v>
      </c>
    </row>
    <row r="1182" spans="1:3" ht="15.6">
      <c r="A1182" s="668">
        <v>2130503</v>
      </c>
      <c r="B1182" s="667"/>
      <c r="C1182" s="667" t="s">
        <v>966</v>
      </c>
    </row>
    <row r="1183" spans="1:3" ht="15.6">
      <c r="A1183" s="668">
        <v>2130504</v>
      </c>
      <c r="B1183" s="667"/>
      <c r="C1183" s="667" t="s">
        <v>1808</v>
      </c>
    </row>
    <row r="1184" spans="1:3" ht="15.6">
      <c r="A1184" s="668">
        <v>2130505</v>
      </c>
      <c r="B1184" s="667"/>
      <c r="C1184" s="667" t="s">
        <v>1809</v>
      </c>
    </row>
    <row r="1185" spans="1:3" ht="15.6">
      <c r="A1185" s="668">
        <v>2130506</v>
      </c>
      <c r="B1185" s="667"/>
      <c r="C1185" s="667" t="s">
        <v>1810</v>
      </c>
    </row>
    <row r="1186" spans="1:3" ht="15.6">
      <c r="A1186" s="668">
        <v>2130507</v>
      </c>
      <c r="B1186" s="667"/>
      <c r="C1186" s="667" t="s">
        <v>1811</v>
      </c>
    </row>
    <row r="1187" spans="1:3" ht="15.6">
      <c r="A1187" s="668">
        <v>2130508</v>
      </c>
      <c r="B1187" s="667"/>
      <c r="C1187" s="667" t="s">
        <v>1812</v>
      </c>
    </row>
    <row r="1188" spans="1:3" ht="15.6">
      <c r="A1188" s="668">
        <v>2130550</v>
      </c>
      <c r="B1188" s="667"/>
      <c r="C1188" s="667" t="s">
        <v>1813</v>
      </c>
    </row>
    <row r="1189" spans="1:3" ht="15.6">
      <c r="A1189" s="668">
        <v>2130599</v>
      </c>
      <c r="B1189" s="667"/>
      <c r="C1189" s="667" t="s">
        <v>1814</v>
      </c>
    </row>
    <row r="1190" spans="1:3" ht="15.6">
      <c r="A1190" s="668">
        <v>21306</v>
      </c>
      <c r="B1190" s="667"/>
      <c r="C1190" s="667" t="s">
        <v>1815</v>
      </c>
    </row>
    <row r="1191" spans="1:3" ht="15.6">
      <c r="A1191" s="668">
        <v>2130601</v>
      </c>
      <c r="B1191" s="667"/>
      <c r="C1191" s="667" t="s">
        <v>1288</v>
      </c>
    </row>
    <row r="1192" spans="1:3" ht="15.6">
      <c r="A1192" s="668">
        <v>2130602</v>
      </c>
      <c r="B1192" s="667"/>
      <c r="C1192" s="667" t="s">
        <v>1816</v>
      </c>
    </row>
    <row r="1193" spans="1:3" ht="15.6">
      <c r="A1193" s="668">
        <v>2130603</v>
      </c>
      <c r="B1193" s="667"/>
      <c r="C1193" s="667" t="s">
        <v>1817</v>
      </c>
    </row>
    <row r="1194" spans="1:3" ht="15.6">
      <c r="A1194" s="668">
        <v>2130604</v>
      </c>
      <c r="B1194" s="667"/>
      <c r="C1194" s="667" t="s">
        <v>1818</v>
      </c>
    </row>
    <row r="1195" spans="1:3" ht="15.6">
      <c r="A1195" s="668">
        <v>2130699</v>
      </c>
      <c r="B1195" s="667"/>
      <c r="C1195" s="667" t="s">
        <v>1819</v>
      </c>
    </row>
    <row r="1196" spans="1:3" ht="15.6">
      <c r="A1196" s="668">
        <v>21307</v>
      </c>
      <c r="B1196" s="667"/>
      <c r="C1196" s="667" t="s">
        <v>1820</v>
      </c>
    </row>
    <row r="1197" spans="1:3" ht="15.6">
      <c r="A1197" s="668">
        <v>2130701</v>
      </c>
      <c r="B1197" s="667"/>
      <c r="C1197" s="667" t="s">
        <v>1821</v>
      </c>
    </row>
    <row r="1198" spans="1:3" ht="15.6">
      <c r="A1198" s="668">
        <v>2130704</v>
      </c>
      <c r="B1198" s="667"/>
      <c r="C1198" s="667" t="s">
        <v>1822</v>
      </c>
    </row>
    <row r="1199" spans="1:3" ht="15.6">
      <c r="A1199" s="668">
        <v>2130705</v>
      </c>
      <c r="B1199" s="667"/>
      <c r="C1199" s="667" t="s">
        <v>1823</v>
      </c>
    </row>
    <row r="1200" spans="1:3" ht="15.6">
      <c r="A1200" s="668">
        <v>2130706</v>
      </c>
      <c r="B1200" s="667"/>
      <c r="C1200" s="667" t="s">
        <v>1824</v>
      </c>
    </row>
    <row r="1201" spans="1:3" ht="15.6">
      <c r="A1201" s="668">
        <v>2130707</v>
      </c>
      <c r="B1201" s="667"/>
      <c r="C1201" s="667" t="s">
        <v>1825</v>
      </c>
    </row>
    <row r="1202" spans="1:3" ht="15.6">
      <c r="A1202" s="668">
        <v>2130799</v>
      </c>
      <c r="B1202" s="667"/>
      <c r="C1202" s="667" t="s">
        <v>1826</v>
      </c>
    </row>
    <row r="1203" spans="1:3" ht="15.6">
      <c r="A1203" s="668">
        <v>21308</v>
      </c>
      <c r="B1203" s="667"/>
      <c r="C1203" s="667" t="s">
        <v>1827</v>
      </c>
    </row>
    <row r="1204" spans="1:3" ht="15.6">
      <c r="A1204" s="668">
        <v>2130801</v>
      </c>
      <c r="B1204" s="667"/>
      <c r="C1204" s="667" t="s">
        <v>1828</v>
      </c>
    </row>
    <row r="1205" spans="1:3" ht="15.6">
      <c r="A1205" s="668">
        <v>2130802</v>
      </c>
      <c r="B1205" s="667"/>
      <c r="C1205" s="667" t="s">
        <v>1829</v>
      </c>
    </row>
    <row r="1206" spans="1:3" ht="15.6">
      <c r="A1206" s="670">
        <v>2130803</v>
      </c>
      <c r="B1206" s="669"/>
      <c r="C1206" s="669" t="s">
        <v>1830</v>
      </c>
    </row>
    <row r="1207" spans="1:3" ht="15.6">
      <c r="A1207" s="670">
        <v>2130804</v>
      </c>
      <c r="B1207" s="669"/>
      <c r="C1207" s="669" t="s">
        <v>1430</v>
      </c>
    </row>
    <row r="1208" spans="1:3" ht="15.6">
      <c r="A1208" s="670">
        <v>2130805</v>
      </c>
      <c r="B1208" s="669"/>
      <c r="C1208" s="669" t="s">
        <v>1431</v>
      </c>
    </row>
    <row r="1209" spans="1:3" ht="15.6">
      <c r="A1209" s="668">
        <v>2130899</v>
      </c>
      <c r="B1209" s="667"/>
      <c r="C1209" s="667" t="s">
        <v>1831</v>
      </c>
    </row>
    <row r="1210" spans="1:3" ht="15.6">
      <c r="A1210" s="668"/>
      <c r="B1210" s="667"/>
      <c r="C1210" s="667"/>
    </row>
    <row r="1211" spans="1:3" ht="15.6">
      <c r="A1211" s="668">
        <v>21309</v>
      </c>
      <c r="B1211" s="667"/>
      <c r="C1211" s="667" t="s">
        <v>1832</v>
      </c>
    </row>
    <row r="1212" spans="1:3" ht="15.6">
      <c r="A1212" s="668">
        <v>2130901</v>
      </c>
      <c r="B1212" s="667"/>
      <c r="C1212" s="667" t="s">
        <v>1833</v>
      </c>
    </row>
    <row r="1213" spans="1:3" ht="15.6">
      <c r="A1213" s="668">
        <v>2130902</v>
      </c>
      <c r="B1213" s="667"/>
      <c r="C1213" s="667" t="s">
        <v>1834</v>
      </c>
    </row>
    <row r="1214" spans="1:3" ht="15.6">
      <c r="A1214" s="668">
        <v>2130999</v>
      </c>
      <c r="B1214" s="667"/>
      <c r="C1214" s="667" t="s">
        <v>1835</v>
      </c>
    </row>
    <row r="1215" spans="1:3" ht="15.6">
      <c r="A1215" s="668">
        <v>21351</v>
      </c>
      <c r="B1215" s="667"/>
      <c r="C1215" s="667" t="s">
        <v>1273</v>
      </c>
    </row>
    <row r="1216" spans="1:3" ht="15.6">
      <c r="A1216" s="668">
        <v>2135101</v>
      </c>
      <c r="B1216" s="667"/>
      <c r="C1216" s="667" t="s">
        <v>1274</v>
      </c>
    </row>
    <row r="1217" spans="1:3" ht="15.6">
      <c r="A1217" s="668">
        <v>2135102</v>
      </c>
      <c r="B1217" s="667"/>
      <c r="C1217" s="667" t="s">
        <v>1275</v>
      </c>
    </row>
    <row r="1218" spans="1:3" ht="15.6">
      <c r="A1218" s="668">
        <v>2135103</v>
      </c>
      <c r="B1218" s="667"/>
      <c r="C1218" s="667" t="s">
        <v>1276</v>
      </c>
    </row>
    <row r="1219" spans="1:3" ht="15.6">
      <c r="A1219" s="668">
        <v>2135104</v>
      </c>
      <c r="B1219" s="667"/>
      <c r="C1219" s="667" t="s">
        <v>1277</v>
      </c>
    </row>
    <row r="1220" spans="1:3" ht="15.6">
      <c r="A1220" s="668">
        <v>2135105</v>
      </c>
      <c r="B1220" s="667"/>
      <c r="C1220" s="667" t="s">
        <v>1278</v>
      </c>
    </row>
    <row r="1221" spans="1:3" ht="15.6">
      <c r="A1221" s="668">
        <v>2135106</v>
      </c>
      <c r="B1221" s="667"/>
      <c r="C1221" s="667" t="s">
        <v>1279</v>
      </c>
    </row>
    <row r="1222" spans="1:3" ht="15.6">
      <c r="A1222" s="668">
        <v>2135107</v>
      </c>
      <c r="B1222" s="667"/>
      <c r="C1222" s="667" t="s">
        <v>1280</v>
      </c>
    </row>
    <row r="1223" spans="1:3" ht="15.6">
      <c r="A1223" s="668">
        <v>2135108</v>
      </c>
      <c r="B1223" s="667"/>
      <c r="C1223" s="667" t="s">
        <v>1281</v>
      </c>
    </row>
    <row r="1224" spans="1:3" ht="15.6">
      <c r="A1224" s="668">
        <v>2135199</v>
      </c>
      <c r="B1224" s="667"/>
      <c r="C1224" s="667" t="s">
        <v>1282</v>
      </c>
    </row>
    <row r="1225" spans="1:3" ht="15.6">
      <c r="A1225" s="668">
        <v>21360</v>
      </c>
      <c r="B1225" s="667"/>
      <c r="C1225" s="667" t="s">
        <v>1836</v>
      </c>
    </row>
    <row r="1226" spans="1:3" ht="15.6">
      <c r="A1226" s="668">
        <v>2136001</v>
      </c>
      <c r="B1226" s="667"/>
      <c r="C1226" s="667" t="s">
        <v>1837</v>
      </c>
    </row>
    <row r="1227" spans="1:3" ht="15.6">
      <c r="A1227" s="668">
        <v>2136002</v>
      </c>
      <c r="B1227" s="667"/>
      <c r="C1227" s="667" t="s">
        <v>1838</v>
      </c>
    </row>
    <row r="1228" spans="1:3" ht="15.6">
      <c r="A1228" s="668">
        <v>2136003</v>
      </c>
      <c r="B1228" s="667"/>
      <c r="C1228" s="667" t="s">
        <v>1839</v>
      </c>
    </row>
    <row r="1229" spans="1:3" ht="15.6">
      <c r="A1229" s="668">
        <v>2136004</v>
      </c>
      <c r="B1229" s="667"/>
      <c r="C1229" s="667" t="s">
        <v>1840</v>
      </c>
    </row>
    <row r="1230" spans="1:3" ht="15.6">
      <c r="A1230" s="668">
        <v>2136099</v>
      </c>
      <c r="B1230" s="667"/>
      <c r="C1230" s="667" t="s">
        <v>1841</v>
      </c>
    </row>
    <row r="1231" spans="1:3" ht="15.6">
      <c r="A1231" s="668">
        <v>21361</v>
      </c>
      <c r="B1231" s="667"/>
      <c r="C1231" s="667" t="s">
        <v>1842</v>
      </c>
    </row>
    <row r="1232" spans="1:3" ht="15.6">
      <c r="A1232" s="668">
        <v>2136101</v>
      </c>
      <c r="B1232" s="667"/>
      <c r="C1232" s="667" t="s">
        <v>1752</v>
      </c>
    </row>
    <row r="1233" spans="1:3" ht="15.6">
      <c r="A1233" s="668">
        <v>2136102</v>
      </c>
      <c r="B1233" s="667"/>
      <c r="C1233" s="667" t="s">
        <v>1843</v>
      </c>
    </row>
    <row r="1234" spans="1:3" ht="15.6">
      <c r="A1234" s="668">
        <v>2136103</v>
      </c>
      <c r="B1234" s="667"/>
      <c r="C1234" s="667" t="s">
        <v>1844</v>
      </c>
    </row>
    <row r="1235" spans="1:3" ht="15.6">
      <c r="A1235" s="668">
        <v>2136104</v>
      </c>
      <c r="B1235" s="667"/>
      <c r="C1235" s="667" t="s">
        <v>1755</v>
      </c>
    </row>
    <row r="1236" spans="1:3" ht="15.6">
      <c r="A1236" s="668">
        <v>2136105</v>
      </c>
      <c r="B1236" s="667"/>
      <c r="C1236" s="667" t="s">
        <v>1753</v>
      </c>
    </row>
    <row r="1237" spans="1:3" ht="15.6">
      <c r="A1237" s="668">
        <v>2136106</v>
      </c>
      <c r="B1237" s="667"/>
      <c r="C1237" s="667" t="s">
        <v>1770</v>
      </c>
    </row>
    <row r="1238" spans="1:3" ht="15.6">
      <c r="A1238" s="668">
        <v>2136199</v>
      </c>
      <c r="B1238" s="667"/>
      <c r="C1238" s="667" t="s">
        <v>1845</v>
      </c>
    </row>
    <row r="1239" spans="1:3" ht="15.6">
      <c r="A1239" s="668">
        <v>21362</v>
      </c>
      <c r="B1239" s="667"/>
      <c r="C1239" s="667" t="s">
        <v>1846</v>
      </c>
    </row>
    <row r="1240" spans="1:3" ht="15.6">
      <c r="A1240" s="668">
        <v>2136201</v>
      </c>
      <c r="B1240" s="667"/>
      <c r="C1240" s="667" t="s">
        <v>1847</v>
      </c>
    </row>
    <row r="1241" spans="1:3" ht="15.6">
      <c r="A1241" s="668">
        <v>2136202</v>
      </c>
      <c r="B1241" s="667"/>
      <c r="C1241" s="667" t="s">
        <v>1848</v>
      </c>
    </row>
    <row r="1242" spans="1:3" ht="15.6">
      <c r="A1242" s="668">
        <v>2136203</v>
      </c>
      <c r="B1242" s="667"/>
      <c r="C1242" s="667" t="s">
        <v>1752</v>
      </c>
    </row>
    <row r="1243" spans="1:3" ht="15.6">
      <c r="A1243" s="668">
        <v>2136204</v>
      </c>
      <c r="B1243" s="667"/>
      <c r="C1243" s="667" t="s">
        <v>1843</v>
      </c>
    </row>
    <row r="1244" spans="1:3" ht="15.6">
      <c r="A1244" s="668">
        <v>2136205</v>
      </c>
      <c r="B1244" s="667"/>
      <c r="C1244" s="667" t="s">
        <v>1844</v>
      </c>
    </row>
    <row r="1245" spans="1:3" ht="15.6">
      <c r="A1245" s="668">
        <v>2136206</v>
      </c>
      <c r="B1245" s="667"/>
      <c r="C1245" s="667" t="s">
        <v>1849</v>
      </c>
    </row>
    <row r="1246" spans="1:3" ht="15.6">
      <c r="A1246" s="668">
        <v>2136299</v>
      </c>
      <c r="B1246" s="667"/>
      <c r="C1246" s="667" t="s">
        <v>1850</v>
      </c>
    </row>
    <row r="1247" spans="1:3" ht="15.6">
      <c r="A1247" s="668">
        <v>21363</v>
      </c>
      <c r="B1247" s="667"/>
      <c r="C1247" s="667" t="s">
        <v>1851</v>
      </c>
    </row>
    <row r="1248" spans="1:3" ht="15.6">
      <c r="A1248" s="668">
        <v>2136301</v>
      </c>
      <c r="B1248" s="667"/>
      <c r="C1248" s="667" t="s">
        <v>1778</v>
      </c>
    </row>
    <row r="1249" spans="1:3" ht="15.6">
      <c r="A1249" s="668">
        <v>2136302</v>
      </c>
      <c r="B1249" s="667"/>
      <c r="C1249" s="667" t="s">
        <v>1852</v>
      </c>
    </row>
    <row r="1250" spans="1:3" ht="15.6">
      <c r="A1250" s="668">
        <v>2136303</v>
      </c>
      <c r="B1250" s="667"/>
      <c r="C1250" s="667" t="s">
        <v>1853</v>
      </c>
    </row>
    <row r="1251" spans="1:3" ht="15.6">
      <c r="A1251" s="668">
        <v>2136399</v>
      </c>
      <c r="B1251" s="667"/>
      <c r="C1251" s="667" t="s">
        <v>1854</v>
      </c>
    </row>
    <row r="1252" spans="1:3" ht="15.6">
      <c r="A1252" s="668">
        <v>21364</v>
      </c>
      <c r="B1252" s="667"/>
      <c r="C1252" s="667" t="s">
        <v>1855</v>
      </c>
    </row>
    <row r="1253" spans="1:3" ht="15.6">
      <c r="A1253" s="668">
        <v>2136401</v>
      </c>
      <c r="B1253" s="667"/>
      <c r="C1253" s="667" t="s">
        <v>1778</v>
      </c>
    </row>
    <row r="1254" spans="1:3" ht="15.6">
      <c r="A1254" s="668">
        <v>2136402</v>
      </c>
      <c r="B1254" s="667"/>
      <c r="C1254" s="667" t="s">
        <v>1852</v>
      </c>
    </row>
    <row r="1255" spans="1:3" ht="15.6">
      <c r="A1255" s="668">
        <v>2136403</v>
      </c>
      <c r="B1255" s="667"/>
      <c r="C1255" s="667" t="s">
        <v>1783</v>
      </c>
    </row>
    <row r="1256" spans="1:3" ht="15.6">
      <c r="A1256" s="668">
        <v>2136404</v>
      </c>
      <c r="B1256" s="667"/>
      <c r="C1256" s="667" t="s">
        <v>1711</v>
      </c>
    </row>
    <row r="1257" spans="1:3" ht="15.6">
      <c r="A1257" s="668">
        <v>2136499</v>
      </c>
      <c r="B1257" s="667"/>
      <c r="C1257" s="667" t="s">
        <v>1856</v>
      </c>
    </row>
    <row r="1258" spans="1:3" ht="15.6">
      <c r="A1258" s="668">
        <v>21366</v>
      </c>
      <c r="B1258" s="667"/>
      <c r="C1258" s="667" t="s">
        <v>1857</v>
      </c>
    </row>
    <row r="1259" spans="1:3" ht="15.6">
      <c r="A1259" s="668">
        <v>2136601</v>
      </c>
      <c r="B1259" s="667"/>
      <c r="C1259" s="667" t="s">
        <v>1482</v>
      </c>
    </row>
    <row r="1260" spans="1:3" ht="15.6">
      <c r="A1260" s="668">
        <v>2136602</v>
      </c>
      <c r="B1260" s="667"/>
      <c r="C1260" s="667" t="s">
        <v>1858</v>
      </c>
    </row>
    <row r="1261" spans="1:3" ht="15.6">
      <c r="A1261" s="668">
        <v>2136603</v>
      </c>
      <c r="B1261" s="667"/>
      <c r="C1261" s="667" t="s">
        <v>1859</v>
      </c>
    </row>
    <row r="1262" spans="1:3" ht="15.6">
      <c r="A1262" s="668">
        <v>2136699</v>
      </c>
      <c r="B1262" s="667"/>
      <c r="C1262" s="667" t="s">
        <v>1860</v>
      </c>
    </row>
    <row r="1263" spans="1:3" ht="15.6">
      <c r="A1263" s="668">
        <v>21367</v>
      </c>
      <c r="B1263" s="667"/>
      <c r="C1263" s="667" t="s">
        <v>1861</v>
      </c>
    </row>
    <row r="1264" spans="1:3" ht="15.6">
      <c r="A1264" s="668">
        <v>2136701</v>
      </c>
      <c r="B1264" s="667"/>
      <c r="C1264" s="667" t="s">
        <v>1482</v>
      </c>
    </row>
    <row r="1265" spans="1:3" ht="15.6">
      <c r="A1265" s="668">
        <v>2136702</v>
      </c>
      <c r="B1265" s="667"/>
      <c r="C1265" s="667" t="s">
        <v>1858</v>
      </c>
    </row>
    <row r="1266" spans="1:3" ht="15.6">
      <c r="A1266" s="668">
        <v>2136703</v>
      </c>
      <c r="B1266" s="667"/>
      <c r="C1266" s="667" t="s">
        <v>1862</v>
      </c>
    </row>
    <row r="1267" spans="1:3" ht="15.6">
      <c r="A1267" s="668">
        <v>2136799</v>
      </c>
      <c r="B1267" s="667"/>
      <c r="C1267" s="667" t="s">
        <v>1863</v>
      </c>
    </row>
    <row r="1268" spans="1:3" ht="15.6">
      <c r="A1268" s="668">
        <v>21368</v>
      </c>
      <c r="B1268" s="667"/>
      <c r="C1268" s="667" t="s">
        <v>1864</v>
      </c>
    </row>
    <row r="1269" spans="1:3" ht="15.6">
      <c r="A1269" s="668">
        <v>2136801</v>
      </c>
      <c r="B1269" s="667"/>
      <c r="C1269" s="667" t="s">
        <v>1800</v>
      </c>
    </row>
    <row r="1270" spans="1:3" ht="15.6">
      <c r="A1270" s="668">
        <v>2136802</v>
      </c>
      <c r="B1270" s="667"/>
      <c r="C1270" s="667" t="s">
        <v>1865</v>
      </c>
    </row>
    <row r="1271" spans="1:3" ht="15.6">
      <c r="A1271" s="668">
        <v>21369</v>
      </c>
      <c r="B1271" s="667"/>
      <c r="C1271" s="667" t="s">
        <v>1866</v>
      </c>
    </row>
    <row r="1272" spans="1:3" ht="15.6">
      <c r="A1272" s="668">
        <v>2136901</v>
      </c>
      <c r="B1272" s="667"/>
      <c r="C1272" s="667" t="s">
        <v>1800</v>
      </c>
    </row>
    <row r="1273" spans="1:3" ht="15.6">
      <c r="A1273" s="668">
        <v>2136902</v>
      </c>
      <c r="B1273" s="667"/>
      <c r="C1273" s="667" t="s">
        <v>1867</v>
      </c>
    </row>
    <row r="1274" spans="1:3" ht="15.6">
      <c r="A1274" s="668">
        <v>2136903</v>
      </c>
      <c r="B1274" s="667"/>
      <c r="C1274" s="667" t="s">
        <v>1868</v>
      </c>
    </row>
    <row r="1275" spans="1:3" ht="15.6">
      <c r="A1275" s="668">
        <v>2136999</v>
      </c>
      <c r="B1275" s="667"/>
      <c r="C1275" s="667" t="s">
        <v>1869</v>
      </c>
    </row>
    <row r="1276" spans="1:3" ht="15.6">
      <c r="A1276" s="668">
        <v>21370</v>
      </c>
      <c r="B1276" s="667"/>
      <c r="C1276" s="667" t="s">
        <v>1870</v>
      </c>
    </row>
    <row r="1277" spans="1:3" ht="15.6">
      <c r="A1277" s="668">
        <v>2137001</v>
      </c>
      <c r="B1277" s="667"/>
      <c r="C1277" s="667" t="s">
        <v>1871</v>
      </c>
    </row>
    <row r="1278" spans="1:3" ht="15.6">
      <c r="A1278" s="668">
        <v>2137002</v>
      </c>
      <c r="B1278" s="667"/>
      <c r="C1278" s="667" t="s">
        <v>1872</v>
      </c>
    </row>
    <row r="1279" spans="1:3" ht="15.6">
      <c r="A1279" s="668">
        <v>2137003</v>
      </c>
      <c r="B1279" s="667"/>
      <c r="C1279" s="667" t="s">
        <v>1873</v>
      </c>
    </row>
    <row r="1280" spans="1:3" ht="15.6">
      <c r="A1280" s="668">
        <v>21399</v>
      </c>
      <c r="B1280" s="667"/>
      <c r="C1280" s="667" t="s">
        <v>1874</v>
      </c>
    </row>
    <row r="1281" spans="1:3" ht="15.6">
      <c r="A1281" s="668">
        <v>2139901</v>
      </c>
      <c r="B1281" s="667"/>
      <c r="C1281" s="667" t="s">
        <v>1875</v>
      </c>
    </row>
    <row r="1282" spans="1:3" ht="15.6">
      <c r="A1282" s="668">
        <v>2139999</v>
      </c>
      <c r="B1282" s="667"/>
      <c r="C1282" s="667" t="s">
        <v>1874</v>
      </c>
    </row>
    <row r="1283" spans="1:3" ht="15.6">
      <c r="A1283" s="668">
        <v>214</v>
      </c>
      <c r="B1283" s="667"/>
      <c r="C1283" s="667" t="s">
        <v>932</v>
      </c>
    </row>
    <row r="1284" spans="1:3" ht="15.6">
      <c r="A1284" s="668">
        <v>21401</v>
      </c>
      <c r="B1284" s="667"/>
      <c r="C1284" s="667" t="s">
        <v>1876</v>
      </c>
    </row>
    <row r="1285" spans="1:3" ht="15.6">
      <c r="A1285" s="668">
        <v>2140101</v>
      </c>
      <c r="B1285" s="667"/>
      <c r="C1285" s="667" t="s">
        <v>565</v>
      </c>
    </row>
    <row r="1286" spans="1:3" ht="15.6">
      <c r="A1286" s="668">
        <v>2140102</v>
      </c>
      <c r="B1286" s="667"/>
      <c r="C1286" s="667" t="s">
        <v>965</v>
      </c>
    </row>
    <row r="1287" spans="1:3" ht="15.6">
      <c r="A1287" s="668">
        <v>2140103</v>
      </c>
      <c r="B1287" s="667"/>
      <c r="C1287" s="667" t="s">
        <v>966</v>
      </c>
    </row>
    <row r="1288" spans="1:3" ht="15.6">
      <c r="A1288" s="668">
        <v>2140104</v>
      </c>
      <c r="B1288" s="667"/>
      <c r="C1288" s="667" t="s">
        <v>1877</v>
      </c>
    </row>
    <row r="1289" spans="1:3" ht="15.6">
      <c r="A1289" s="668">
        <v>2140105</v>
      </c>
      <c r="B1289" s="667"/>
      <c r="C1289" s="667" t="s">
        <v>1878</v>
      </c>
    </row>
    <row r="1290" spans="1:3" ht="15.6">
      <c r="A1290" s="668">
        <v>2140106</v>
      </c>
      <c r="B1290" s="667"/>
      <c r="C1290" s="667" t="s">
        <v>1879</v>
      </c>
    </row>
    <row r="1291" spans="1:3" ht="15.6">
      <c r="A1291" s="668">
        <v>2140107</v>
      </c>
      <c r="B1291" s="667"/>
      <c r="C1291" s="667" t="s">
        <v>1880</v>
      </c>
    </row>
    <row r="1292" spans="1:3" ht="15.6">
      <c r="A1292" s="668">
        <v>2140108</v>
      </c>
      <c r="B1292" s="667"/>
      <c r="C1292" s="667" t="s">
        <v>1881</v>
      </c>
    </row>
    <row r="1293" spans="1:3" ht="15.6">
      <c r="A1293" s="668">
        <v>2140109</v>
      </c>
      <c r="B1293" s="667"/>
      <c r="C1293" s="667" t="s">
        <v>1882</v>
      </c>
    </row>
    <row r="1294" spans="1:3" ht="15.6">
      <c r="A1294" s="668">
        <v>2140110</v>
      </c>
      <c r="B1294" s="667"/>
      <c r="C1294" s="667" t="s">
        <v>1883</v>
      </c>
    </row>
    <row r="1295" spans="1:3" ht="15.6">
      <c r="A1295" s="668">
        <v>2140111</v>
      </c>
      <c r="B1295" s="667"/>
      <c r="C1295" s="667" t="s">
        <v>1884</v>
      </c>
    </row>
    <row r="1296" spans="1:3" ht="15.6">
      <c r="A1296" s="668">
        <v>2140112</v>
      </c>
      <c r="B1296" s="667"/>
      <c r="C1296" s="667" t="s">
        <v>1885</v>
      </c>
    </row>
    <row r="1297" spans="1:3" ht="15.6">
      <c r="A1297" s="668">
        <v>2140113</v>
      </c>
      <c r="B1297" s="667"/>
      <c r="C1297" s="667" t="s">
        <v>1886</v>
      </c>
    </row>
    <row r="1298" spans="1:3" ht="15.6">
      <c r="A1298" s="668">
        <v>2140114</v>
      </c>
      <c r="B1298" s="667"/>
      <c r="C1298" s="667" t="s">
        <v>1887</v>
      </c>
    </row>
    <row r="1299" spans="1:3" ht="15.6">
      <c r="A1299" s="668">
        <v>2140122</v>
      </c>
      <c r="B1299" s="667"/>
      <c r="C1299" s="667" t="s">
        <v>1888</v>
      </c>
    </row>
    <row r="1300" spans="1:3" ht="15.6">
      <c r="A1300" s="668">
        <v>2140123</v>
      </c>
      <c r="B1300" s="667"/>
      <c r="C1300" s="667" t="s">
        <v>1889</v>
      </c>
    </row>
    <row r="1301" spans="1:3" ht="15.6">
      <c r="A1301" s="668">
        <v>2140124</v>
      </c>
      <c r="B1301" s="667"/>
      <c r="C1301" s="667" t="s">
        <v>1890</v>
      </c>
    </row>
    <row r="1302" spans="1:3" ht="15.6">
      <c r="A1302" s="668">
        <v>2140125</v>
      </c>
      <c r="B1302" s="667"/>
      <c r="C1302" s="667" t="s">
        <v>1891</v>
      </c>
    </row>
    <row r="1303" spans="1:3" ht="15.6">
      <c r="A1303" s="668">
        <v>2140126</v>
      </c>
      <c r="B1303" s="667"/>
      <c r="C1303" s="667" t="s">
        <v>1892</v>
      </c>
    </row>
    <row r="1304" spans="1:3" ht="15.6">
      <c r="A1304" s="668">
        <v>2140127</v>
      </c>
      <c r="B1304" s="667"/>
      <c r="C1304" s="667" t="s">
        <v>1893</v>
      </c>
    </row>
    <row r="1305" spans="1:3" ht="15.6">
      <c r="A1305" s="668">
        <v>2140128</v>
      </c>
      <c r="B1305" s="667"/>
      <c r="C1305" s="667" t="s">
        <v>1894</v>
      </c>
    </row>
    <row r="1306" spans="1:3" ht="15.6">
      <c r="A1306" s="668">
        <v>2140129</v>
      </c>
      <c r="B1306" s="667"/>
      <c r="C1306" s="667" t="s">
        <v>1895</v>
      </c>
    </row>
    <row r="1307" spans="1:3" ht="15.6">
      <c r="A1307" s="668">
        <v>2140130</v>
      </c>
      <c r="B1307" s="667"/>
      <c r="C1307" s="667" t="s">
        <v>1896</v>
      </c>
    </row>
    <row r="1308" spans="1:3" ht="15.6">
      <c r="A1308" s="668">
        <v>2140131</v>
      </c>
      <c r="B1308" s="667"/>
      <c r="C1308" s="667" t="s">
        <v>1897</v>
      </c>
    </row>
    <row r="1309" spans="1:3" ht="15.6">
      <c r="A1309" s="668">
        <v>2140133</v>
      </c>
      <c r="B1309" s="667"/>
      <c r="C1309" s="667" t="s">
        <v>1898</v>
      </c>
    </row>
    <row r="1310" spans="1:3" ht="15.6">
      <c r="A1310" s="668">
        <v>2140136</v>
      </c>
      <c r="B1310" s="667"/>
      <c r="C1310" s="667" t="s">
        <v>1899</v>
      </c>
    </row>
    <row r="1311" spans="1:3" ht="15.6">
      <c r="A1311" s="668">
        <v>2140138</v>
      </c>
      <c r="B1311" s="667"/>
      <c r="C1311" s="667" t="s">
        <v>1900</v>
      </c>
    </row>
    <row r="1312" spans="1:3" ht="15.6">
      <c r="A1312" s="668">
        <v>2140139</v>
      </c>
      <c r="B1312" s="667"/>
      <c r="C1312" s="667" t="s">
        <v>1901</v>
      </c>
    </row>
    <row r="1313" spans="1:3" ht="15.6">
      <c r="A1313" s="668">
        <v>2140190</v>
      </c>
      <c r="B1313" s="667"/>
      <c r="C1313" s="667" t="s">
        <v>1902</v>
      </c>
    </row>
    <row r="1314" spans="1:3" ht="15.6">
      <c r="A1314" s="668">
        <v>2140191</v>
      </c>
      <c r="B1314" s="667"/>
      <c r="C1314" s="667" t="s">
        <v>1903</v>
      </c>
    </row>
    <row r="1315" spans="1:3" ht="15.6">
      <c r="A1315" s="668">
        <v>2140199</v>
      </c>
      <c r="B1315" s="667"/>
      <c r="C1315" s="667" t="s">
        <v>1904</v>
      </c>
    </row>
    <row r="1316" spans="1:3" ht="15.6">
      <c r="A1316" s="668">
        <v>21402</v>
      </c>
      <c r="B1316" s="667"/>
      <c r="C1316" s="667" t="s">
        <v>1905</v>
      </c>
    </row>
    <row r="1317" spans="1:3" ht="15.6">
      <c r="A1317" s="668">
        <v>2140201</v>
      </c>
      <c r="B1317" s="667"/>
      <c r="C1317" s="667" t="s">
        <v>565</v>
      </c>
    </row>
    <row r="1318" spans="1:3" ht="15.6">
      <c r="A1318" s="668">
        <v>2140202</v>
      </c>
      <c r="B1318" s="667"/>
      <c r="C1318" s="667" t="s">
        <v>965</v>
      </c>
    </row>
    <row r="1319" spans="1:3" ht="15.6">
      <c r="A1319" s="668">
        <v>2140203</v>
      </c>
      <c r="B1319" s="667"/>
      <c r="C1319" s="667" t="s">
        <v>966</v>
      </c>
    </row>
    <row r="1320" spans="1:3" ht="15.6">
      <c r="A1320" s="668">
        <v>2140204</v>
      </c>
      <c r="B1320" s="667"/>
      <c r="C1320" s="667" t="s">
        <v>1906</v>
      </c>
    </row>
    <row r="1321" spans="1:3" ht="15.6">
      <c r="A1321" s="668">
        <v>2140205</v>
      </c>
      <c r="B1321" s="667"/>
      <c r="C1321" s="667" t="s">
        <v>1907</v>
      </c>
    </row>
    <row r="1322" spans="1:3" ht="15.6">
      <c r="A1322" s="668">
        <v>2140206</v>
      </c>
      <c r="B1322" s="667"/>
      <c r="C1322" s="667" t="s">
        <v>1908</v>
      </c>
    </row>
    <row r="1323" spans="1:3" ht="15.6">
      <c r="A1323" s="668">
        <v>2140207</v>
      </c>
      <c r="B1323" s="667"/>
      <c r="C1323" s="667" t="s">
        <v>1909</v>
      </c>
    </row>
    <row r="1324" spans="1:3" ht="15.6">
      <c r="A1324" s="668">
        <v>2140208</v>
      </c>
      <c r="B1324" s="667"/>
      <c r="C1324" s="667" t="s">
        <v>1910</v>
      </c>
    </row>
    <row r="1325" spans="1:3" ht="15.6">
      <c r="A1325" s="668">
        <v>2140280</v>
      </c>
      <c r="B1325" s="667"/>
      <c r="C1325" s="667" t="s">
        <v>1911</v>
      </c>
    </row>
    <row r="1326" spans="1:3" ht="15.6">
      <c r="A1326" s="668">
        <v>2140299</v>
      </c>
      <c r="B1326" s="667"/>
      <c r="C1326" s="667" t="s">
        <v>1912</v>
      </c>
    </row>
    <row r="1327" spans="1:3" ht="15.6">
      <c r="A1327" s="668">
        <v>21403</v>
      </c>
      <c r="B1327" s="667"/>
      <c r="C1327" s="667" t="s">
        <v>1913</v>
      </c>
    </row>
    <row r="1328" spans="1:3" ht="15.6">
      <c r="A1328" s="668">
        <v>2140301</v>
      </c>
      <c r="B1328" s="667"/>
      <c r="C1328" s="667" t="s">
        <v>565</v>
      </c>
    </row>
    <row r="1329" spans="1:3" ht="15.6">
      <c r="A1329" s="668">
        <v>2140302</v>
      </c>
      <c r="B1329" s="667"/>
      <c r="C1329" s="667" t="s">
        <v>965</v>
      </c>
    </row>
    <row r="1330" spans="1:3" ht="15.6">
      <c r="A1330" s="668">
        <v>2140303</v>
      </c>
      <c r="B1330" s="667"/>
      <c r="C1330" s="667" t="s">
        <v>966</v>
      </c>
    </row>
    <row r="1331" spans="1:3" ht="15.6">
      <c r="A1331" s="668">
        <v>2140304</v>
      </c>
      <c r="B1331" s="667"/>
      <c r="C1331" s="667" t="s">
        <v>1914</v>
      </c>
    </row>
    <row r="1332" spans="1:3" ht="15.6">
      <c r="A1332" s="668">
        <v>2140305</v>
      </c>
      <c r="B1332" s="667"/>
      <c r="C1332" s="667" t="s">
        <v>1915</v>
      </c>
    </row>
    <row r="1333" spans="1:3" ht="15.6">
      <c r="A1333" s="668">
        <v>2140306</v>
      </c>
      <c r="B1333" s="667"/>
      <c r="C1333" s="667" t="s">
        <v>1916</v>
      </c>
    </row>
    <row r="1334" spans="1:3" ht="15.6">
      <c r="A1334" s="668">
        <v>2140307</v>
      </c>
      <c r="B1334" s="667"/>
      <c r="C1334" s="667" t="s">
        <v>1917</v>
      </c>
    </row>
    <row r="1335" spans="1:3" ht="15.6">
      <c r="A1335" s="668">
        <v>2140308</v>
      </c>
      <c r="B1335" s="667"/>
      <c r="C1335" s="667" t="s">
        <v>1918</v>
      </c>
    </row>
    <row r="1336" spans="1:3" ht="15.6">
      <c r="A1336" s="668">
        <v>2140399</v>
      </c>
      <c r="B1336" s="667"/>
      <c r="C1336" s="667" t="s">
        <v>1919</v>
      </c>
    </row>
    <row r="1337" spans="1:3" ht="15.6">
      <c r="A1337" s="668">
        <v>21404</v>
      </c>
      <c r="B1337" s="667"/>
      <c r="C1337" s="667" t="s">
        <v>1920</v>
      </c>
    </row>
    <row r="1338" spans="1:3" ht="15.6">
      <c r="A1338" s="668">
        <v>2140401</v>
      </c>
      <c r="B1338" s="667"/>
      <c r="C1338" s="667" t="s">
        <v>1921</v>
      </c>
    </row>
    <row r="1339" spans="1:3" ht="15.6">
      <c r="A1339" s="668">
        <v>2140402</v>
      </c>
      <c r="B1339" s="667"/>
      <c r="C1339" s="667" t="s">
        <v>1922</v>
      </c>
    </row>
    <row r="1340" spans="1:3" ht="15.6">
      <c r="A1340" s="668">
        <v>2140403</v>
      </c>
      <c r="B1340" s="667"/>
      <c r="C1340" s="667" t="s">
        <v>1923</v>
      </c>
    </row>
    <row r="1341" spans="1:3" ht="15.6">
      <c r="A1341" s="668">
        <v>2140499</v>
      </c>
      <c r="B1341" s="667"/>
      <c r="C1341" s="667" t="s">
        <v>1924</v>
      </c>
    </row>
    <row r="1342" spans="1:3" ht="15.6">
      <c r="A1342" s="668">
        <v>21405</v>
      </c>
      <c r="B1342" s="667"/>
      <c r="C1342" s="667" t="s">
        <v>1925</v>
      </c>
    </row>
    <row r="1343" spans="1:3" ht="15.6">
      <c r="A1343" s="668">
        <v>2140501</v>
      </c>
      <c r="B1343" s="667"/>
      <c r="C1343" s="667" t="s">
        <v>565</v>
      </c>
    </row>
    <row r="1344" spans="1:3" ht="15.6">
      <c r="A1344" s="668">
        <v>2140502</v>
      </c>
      <c r="B1344" s="667"/>
      <c r="C1344" s="667" t="s">
        <v>965</v>
      </c>
    </row>
    <row r="1345" spans="1:3" ht="15.6">
      <c r="A1345" s="668">
        <v>2140503</v>
      </c>
      <c r="B1345" s="667"/>
      <c r="C1345" s="667" t="s">
        <v>966</v>
      </c>
    </row>
    <row r="1346" spans="1:3" ht="15.6">
      <c r="A1346" s="668">
        <v>2140504</v>
      </c>
      <c r="B1346" s="667"/>
      <c r="C1346" s="667" t="s">
        <v>1910</v>
      </c>
    </row>
    <row r="1347" spans="1:3" ht="15.6">
      <c r="A1347" s="668">
        <v>2140505</v>
      </c>
      <c r="B1347" s="667"/>
      <c r="C1347" s="667" t="s">
        <v>1926</v>
      </c>
    </row>
    <row r="1348" spans="1:3" ht="15.6">
      <c r="A1348" s="668">
        <v>2140599</v>
      </c>
      <c r="B1348" s="667"/>
      <c r="C1348" s="667" t="s">
        <v>1927</v>
      </c>
    </row>
    <row r="1349" spans="1:3" ht="15.6">
      <c r="A1349" s="668">
        <v>21406</v>
      </c>
      <c r="B1349" s="667"/>
      <c r="C1349" s="667" t="s">
        <v>1928</v>
      </c>
    </row>
    <row r="1350" spans="1:3" ht="15.6">
      <c r="A1350" s="668">
        <v>2140601</v>
      </c>
      <c r="B1350" s="667"/>
      <c r="C1350" s="667" t="s">
        <v>1929</v>
      </c>
    </row>
    <row r="1351" spans="1:3" ht="15.6">
      <c r="A1351" s="668">
        <v>2140602</v>
      </c>
      <c r="B1351" s="667"/>
      <c r="C1351" s="667" t="s">
        <v>1930</v>
      </c>
    </row>
    <row r="1352" spans="1:3" ht="15.6">
      <c r="A1352" s="668">
        <v>2140603</v>
      </c>
      <c r="B1352" s="667"/>
      <c r="C1352" s="667" t="s">
        <v>1931</v>
      </c>
    </row>
    <row r="1353" spans="1:3" ht="15.6">
      <c r="A1353" s="668">
        <v>2140699</v>
      </c>
      <c r="B1353" s="667"/>
      <c r="C1353" s="667" t="s">
        <v>1932</v>
      </c>
    </row>
    <row r="1354" spans="1:3" ht="15.6">
      <c r="A1354" s="668">
        <v>21451</v>
      </c>
      <c r="B1354" s="667"/>
      <c r="C1354" s="667" t="s">
        <v>1273</v>
      </c>
    </row>
    <row r="1355" spans="1:3" ht="15.6">
      <c r="A1355" s="668">
        <v>2145101</v>
      </c>
      <c r="B1355" s="667"/>
      <c r="C1355" s="667" t="s">
        <v>1274</v>
      </c>
    </row>
    <row r="1356" spans="1:3" ht="15.6">
      <c r="A1356" s="668">
        <v>2145102</v>
      </c>
      <c r="B1356" s="667"/>
      <c r="C1356" s="667" t="s">
        <v>1275</v>
      </c>
    </row>
    <row r="1357" spans="1:3" ht="15.6">
      <c r="A1357" s="668">
        <v>2145103</v>
      </c>
      <c r="B1357" s="667"/>
      <c r="C1357" s="667" t="s">
        <v>1276</v>
      </c>
    </row>
    <row r="1358" spans="1:3" ht="15.6">
      <c r="A1358" s="668">
        <v>2145104</v>
      </c>
      <c r="B1358" s="667"/>
      <c r="C1358" s="667" t="s">
        <v>1277</v>
      </c>
    </row>
    <row r="1359" spans="1:3" ht="15.6">
      <c r="A1359" s="668">
        <v>2145105</v>
      </c>
      <c r="B1359" s="667"/>
      <c r="C1359" s="667" t="s">
        <v>1278</v>
      </c>
    </row>
    <row r="1360" spans="1:3" ht="15.6">
      <c r="A1360" s="668">
        <v>2145106</v>
      </c>
      <c r="B1360" s="667"/>
      <c r="C1360" s="667" t="s">
        <v>1279</v>
      </c>
    </row>
    <row r="1361" spans="1:3" ht="15.6">
      <c r="A1361" s="668">
        <v>2145107</v>
      </c>
      <c r="B1361" s="667"/>
      <c r="C1361" s="667" t="s">
        <v>1280</v>
      </c>
    </row>
    <row r="1362" spans="1:3" ht="15.6">
      <c r="A1362" s="668">
        <v>2145108</v>
      </c>
      <c r="B1362" s="667"/>
      <c r="C1362" s="667" t="s">
        <v>1281</v>
      </c>
    </row>
    <row r="1363" spans="1:3" ht="15.6">
      <c r="A1363" s="668">
        <v>2145199</v>
      </c>
      <c r="B1363" s="667"/>
      <c r="C1363" s="667" t="s">
        <v>1282</v>
      </c>
    </row>
    <row r="1364" spans="1:3" ht="15.6">
      <c r="A1364" s="668">
        <v>21460</v>
      </c>
      <c r="B1364" s="667"/>
      <c r="C1364" s="667" t="s">
        <v>1933</v>
      </c>
    </row>
    <row r="1365" spans="1:3" ht="15.6">
      <c r="A1365" s="668">
        <v>2146001</v>
      </c>
      <c r="B1365" s="667"/>
      <c r="C1365" s="667" t="s">
        <v>1877</v>
      </c>
    </row>
    <row r="1366" spans="1:3" ht="15.6">
      <c r="A1366" s="668">
        <v>2146002</v>
      </c>
      <c r="B1366" s="667"/>
      <c r="C1366" s="667" t="s">
        <v>1879</v>
      </c>
    </row>
    <row r="1367" spans="1:3" ht="15.6">
      <c r="A1367" s="668">
        <v>2146003</v>
      </c>
      <c r="B1367" s="667"/>
      <c r="C1367" s="667" t="s">
        <v>1934</v>
      </c>
    </row>
    <row r="1368" spans="1:3" ht="15.6">
      <c r="A1368" s="668">
        <v>2146099</v>
      </c>
      <c r="B1368" s="667"/>
      <c r="C1368" s="667" t="s">
        <v>1935</v>
      </c>
    </row>
    <row r="1369" spans="1:3" ht="15.6">
      <c r="A1369" s="668">
        <v>21461</v>
      </c>
      <c r="B1369" s="667"/>
      <c r="C1369" s="667" t="s">
        <v>1936</v>
      </c>
    </row>
    <row r="1370" spans="1:3" ht="15.6">
      <c r="A1370" s="668">
        <v>2146101</v>
      </c>
      <c r="B1370" s="667"/>
      <c r="C1370" s="667" t="s">
        <v>1934</v>
      </c>
    </row>
    <row r="1371" spans="1:3" ht="15.6">
      <c r="A1371" s="668">
        <v>2146102</v>
      </c>
      <c r="B1371" s="667"/>
      <c r="C1371" s="667" t="s">
        <v>1877</v>
      </c>
    </row>
    <row r="1372" spans="1:3" ht="15.6">
      <c r="A1372" s="668">
        <v>2146199</v>
      </c>
      <c r="B1372" s="667"/>
      <c r="C1372" s="667" t="s">
        <v>1937</v>
      </c>
    </row>
    <row r="1373" spans="1:3" ht="15.6">
      <c r="A1373" s="668">
        <v>21462</v>
      </c>
      <c r="B1373" s="667"/>
      <c r="C1373" s="667" t="s">
        <v>1938</v>
      </c>
    </row>
    <row r="1374" spans="1:3" ht="15.6">
      <c r="A1374" s="668">
        <v>2146201</v>
      </c>
      <c r="B1374" s="667"/>
      <c r="C1374" s="667" t="s">
        <v>1934</v>
      </c>
    </row>
    <row r="1375" spans="1:3" ht="15.6">
      <c r="A1375" s="668">
        <v>2146202</v>
      </c>
      <c r="B1375" s="667"/>
      <c r="C1375" s="667" t="s">
        <v>1939</v>
      </c>
    </row>
    <row r="1376" spans="1:3" ht="15.6">
      <c r="A1376" s="668">
        <v>2146203</v>
      </c>
      <c r="B1376" s="667"/>
      <c r="C1376" s="667" t="s">
        <v>1940</v>
      </c>
    </row>
    <row r="1377" spans="1:3" ht="15.6">
      <c r="A1377" s="668">
        <v>2146299</v>
      </c>
      <c r="B1377" s="667"/>
      <c r="C1377" s="667" t="s">
        <v>1941</v>
      </c>
    </row>
    <row r="1378" spans="1:3" ht="15.6">
      <c r="A1378" s="668">
        <v>21463</v>
      </c>
      <c r="B1378" s="667"/>
      <c r="C1378" s="667" t="s">
        <v>1942</v>
      </c>
    </row>
    <row r="1379" spans="1:3" ht="15.6">
      <c r="A1379" s="668">
        <v>2146301</v>
      </c>
      <c r="B1379" s="667"/>
      <c r="C1379" s="667" t="s">
        <v>1888</v>
      </c>
    </row>
    <row r="1380" spans="1:3" ht="15.6">
      <c r="A1380" s="668">
        <v>2146302</v>
      </c>
      <c r="B1380" s="667"/>
      <c r="C1380" s="667" t="s">
        <v>1943</v>
      </c>
    </row>
    <row r="1381" spans="1:3" ht="15.6">
      <c r="A1381" s="668">
        <v>2146303</v>
      </c>
      <c r="B1381" s="667"/>
      <c r="C1381" s="667" t="s">
        <v>1944</v>
      </c>
    </row>
    <row r="1382" spans="1:3" ht="15.6">
      <c r="A1382" s="668">
        <v>2146399</v>
      </c>
      <c r="B1382" s="667"/>
      <c r="C1382" s="667" t="s">
        <v>1945</v>
      </c>
    </row>
    <row r="1383" spans="1:3" ht="15.6">
      <c r="A1383" s="668">
        <v>21464</v>
      </c>
      <c r="B1383" s="667"/>
      <c r="C1383" s="667" t="s">
        <v>1946</v>
      </c>
    </row>
    <row r="1384" spans="1:3" ht="15.6">
      <c r="A1384" s="668">
        <v>2146401</v>
      </c>
      <c r="B1384" s="667"/>
      <c r="C1384" s="667" t="s">
        <v>1947</v>
      </c>
    </row>
    <row r="1385" spans="1:3" ht="15.6">
      <c r="A1385" s="668">
        <v>2146402</v>
      </c>
      <c r="B1385" s="667"/>
      <c r="C1385" s="667" t="s">
        <v>1948</v>
      </c>
    </row>
    <row r="1386" spans="1:3" ht="15.6">
      <c r="A1386" s="668">
        <v>2146403</v>
      </c>
      <c r="B1386" s="667"/>
      <c r="C1386" s="667" t="s">
        <v>1949</v>
      </c>
    </row>
    <row r="1387" spans="1:3" ht="15.6">
      <c r="A1387" s="668">
        <v>2146404</v>
      </c>
      <c r="B1387" s="667"/>
      <c r="C1387" s="667" t="s">
        <v>1950</v>
      </c>
    </row>
    <row r="1388" spans="1:3" ht="15.6">
      <c r="A1388" s="668">
        <v>2146405</v>
      </c>
      <c r="B1388" s="667"/>
      <c r="C1388" s="667" t="s">
        <v>1951</v>
      </c>
    </row>
    <row r="1389" spans="1:3" ht="15.6">
      <c r="A1389" s="668">
        <v>2146406</v>
      </c>
      <c r="B1389" s="667"/>
      <c r="C1389" s="667" t="s">
        <v>1952</v>
      </c>
    </row>
    <row r="1390" spans="1:3" ht="15.6">
      <c r="A1390" s="668">
        <v>2146407</v>
      </c>
      <c r="B1390" s="667"/>
      <c r="C1390" s="667" t="s">
        <v>1953</v>
      </c>
    </row>
    <row r="1391" spans="1:3" ht="15.6">
      <c r="A1391" s="668">
        <v>2146499</v>
      </c>
      <c r="B1391" s="667"/>
      <c r="C1391" s="667" t="s">
        <v>1954</v>
      </c>
    </row>
    <row r="1392" spans="1:3" ht="15.6">
      <c r="A1392" s="668">
        <v>21468</v>
      </c>
      <c r="B1392" s="667"/>
      <c r="C1392" s="667" t="s">
        <v>1955</v>
      </c>
    </row>
    <row r="1393" spans="1:3" ht="15.6">
      <c r="A1393" s="668">
        <v>2146801</v>
      </c>
      <c r="B1393" s="667"/>
      <c r="C1393" s="667" t="s">
        <v>1956</v>
      </c>
    </row>
    <row r="1394" spans="1:3" ht="15.6">
      <c r="A1394" s="668">
        <v>2146802</v>
      </c>
      <c r="B1394" s="667"/>
      <c r="C1394" s="667" t="s">
        <v>1957</v>
      </c>
    </row>
    <row r="1395" spans="1:3" ht="15.6">
      <c r="A1395" s="668">
        <v>2146803</v>
      </c>
      <c r="B1395" s="667"/>
      <c r="C1395" s="667" t="s">
        <v>1958</v>
      </c>
    </row>
    <row r="1396" spans="1:3" ht="15.6">
      <c r="A1396" s="668">
        <v>2146804</v>
      </c>
      <c r="B1396" s="667"/>
      <c r="C1396" s="667" t="s">
        <v>1959</v>
      </c>
    </row>
    <row r="1397" spans="1:3" ht="15.6">
      <c r="A1397" s="668">
        <v>2146805</v>
      </c>
      <c r="B1397" s="667"/>
      <c r="C1397" s="667" t="s">
        <v>1960</v>
      </c>
    </row>
    <row r="1398" spans="1:3" ht="15.6">
      <c r="A1398" s="668">
        <v>2146899</v>
      </c>
      <c r="B1398" s="667"/>
      <c r="C1398" s="667" t="s">
        <v>1961</v>
      </c>
    </row>
    <row r="1399" spans="1:3" ht="15.6">
      <c r="A1399" s="668">
        <v>21469</v>
      </c>
      <c r="B1399" s="667"/>
      <c r="C1399" s="667" t="s">
        <v>1962</v>
      </c>
    </row>
    <row r="1400" spans="1:3" ht="15.6">
      <c r="A1400" s="668">
        <v>2146901</v>
      </c>
      <c r="B1400" s="667"/>
      <c r="C1400" s="667" t="s">
        <v>1963</v>
      </c>
    </row>
    <row r="1401" spans="1:3" ht="15.6">
      <c r="A1401" s="668">
        <v>2146902</v>
      </c>
      <c r="B1401" s="667"/>
      <c r="C1401" s="667" t="s">
        <v>1915</v>
      </c>
    </row>
    <row r="1402" spans="1:3" ht="15.6">
      <c r="A1402" s="668">
        <v>2146903</v>
      </c>
      <c r="B1402" s="667"/>
      <c r="C1402" s="667" t="s">
        <v>1964</v>
      </c>
    </row>
    <row r="1403" spans="1:3" ht="15.6">
      <c r="A1403" s="668">
        <v>2146904</v>
      </c>
      <c r="B1403" s="667"/>
      <c r="C1403" s="667" t="s">
        <v>1965</v>
      </c>
    </row>
    <row r="1404" spans="1:3" ht="15.6">
      <c r="A1404" s="668">
        <v>2146905</v>
      </c>
      <c r="B1404" s="667"/>
      <c r="C1404" s="667" t="s">
        <v>1966</v>
      </c>
    </row>
    <row r="1405" spans="1:3" ht="15.6">
      <c r="A1405" s="668">
        <v>2146906</v>
      </c>
      <c r="B1405" s="667"/>
      <c r="C1405" s="667" t="s">
        <v>1967</v>
      </c>
    </row>
    <row r="1406" spans="1:3" ht="15.6">
      <c r="A1406" s="668">
        <v>2146907</v>
      </c>
      <c r="B1406" s="667"/>
      <c r="C1406" s="667" t="s">
        <v>1968</v>
      </c>
    </row>
    <row r="1407" spans="1:3" ht="15.6">
      <c r="A1407" s="668">
        <v>2146908</v>
      </c>
      <c r="B1407" s="667"/>
      <c r="C1407" s="667" t="s">
        <v>1969</v>
      </c>
    </row>
    <row r="1408" spans="1:3" ht="15.6">
      <c r="A1408" s="668">
        <v>2146999</v>
      </c>
      <c r="B1408" s="667"/>
      <c r="C1408" s="667" t="s">
        <v>1970</v>
      </c>
    </row>
    <row r="1409" spans="1:3" ht="15.6">
      <c r="A1409" s="668">
        <v>21499</v>
      </c>
      <c r="B1409" s="667"/>
      <c r="C1409" s="667" t="s">
        <v>1971</v>
      </c>
    </row>
    <row r="1410" spans="1:3" ht="15.6">
      <c r="A1410" s="668">
        <v>2149901</v>
      </c>
      <c r="B1410" s="667"/>
      <c r="C1410" s="667" t="s">
        <v>1972</v>
      </c>
    </row>
    <row r="1411" spans="1:3" ht="15.6">
      <c r="A1411" s="668">
        <v>2149999</v>
      </c>
      <c r="B1411" s="667"/>
      <c r="C1411" s="667" t="s">
        <v>1971</v>
      </c>
    </row>
    <row r="1412" spans="1:3" ht="15.6">
      <c r="A1412" s="668">
        <v>215</v>
      </c>
      <c r="B1412" s="667"/>
      <c r="C1412" s="667" t="s">
        <v>933</v>
      </c>
    </row>
    <row r="1413" spans="1:3" ht="15.6">
      <c r="A1413" s="668">
        <v>21501</v>
      </c>
      <c r="B1413" s="667"/>
      <c r="C1413" s="667" t="s">
        <v>1973</v>
      </c>
    </row>
    <row r="1414" spans="1:3" ht="15.6">
      <c r="A1414" s="668">
        <v>2150101</v>
      </c>
      <c r="B1414" s="667"/>
      <c r="C1414" s="667" t="s">
        <v>565</v>
      </c>
    </row>
    <row r="1415" spans="1:3" ht="15.6">
      <c r="A1415" s="668">
        <v>2150102</v>
      </c>
      <c r="B1415" s="667"/>
      <c r="C1415" s="667" t="s">
        <v>965</v>
      </c>
    </row>
    <row r="1416" spans="1:3" ht="15.6">
      <c r="A1416" s="668">
        <v>2150103</v>
      </c>
      <c r="B1416" s="667"/>
      <c r="C1416" s="667" t="s">
        <v>966</v>
      </c>
    </row>
    <row r="1417" spans="1:3" ht="15.6">
      <c r="A1417" s="668">
        <v>2150104</v>
      </c>
      <c r="B1417" s="667"/>
      <c r="C1417" s="667" t="s">
        <v>1974</v>
      </c>
    </row>
    <row r="1418" spans="1:3" ht="15.6">
      <c r="A1418" s="668">
        <v>2150105</v>
      </c>
      <c r="B1418" s="667"/>
      <c r="C1418" s="667" t="s">
        <v>1975</v>
      </c>
    </row>
    <row r="1419" spans="1:3" ht="15.6">
      <c r="A1419" s="668">
        <v>2150106</v>
      </c>
      <c r="B1419" s="667"/>
      <c r="C1419" s="667" t="s">
        <v>1976</v>
      </c>
    </row>
    <row r="1420" spans="1:3" ht="15.6">
      <c r="A1420" s="668">
        <v>2150107</v>
      </c>
      <c r="B1420" s="667"/>
      <c r="C1420" s="667" t="s">
        <v>1977</v>
      </c>
    </row>
    <row r="1421" spans="1:3" ht="15.6">
      <c r="A1421" s="668">
        <v>2150108</v>
      </c>
      <c r="B1421" s="667"/>
      <c r="C1421" s="667" t="s">
        <v>1978</v>
      </c>
    </row>
    <row r="1422" spans="1:3" ht="15.6">
      <c r="A1422" s="668">
        <v>2150199</v>
      </c>
      <c r="B1422" s="667"/>
      <c r="C1422" s="667" t="s">
        <v>1979</v>
      </c>
    </row>
    <row r="1423" spans="1:3" ht="15.6">
      <c r="A1423" s="668">
        <v>21502</v>
      </c>
      <c r="B1423" s="667"/>
      <c r="C1423" s="667" t="s">
        <v>1980</v>
      </c>
    </row>
    <row r="1424" spans="1:3" ht="15.6">
      <c r="A1424" s="668">
        <v>2150201</v>
      </c>
      <c r="B1424" s="667"/>
      <c r="C1424" s="667" t="s">
        <v>565</v>
      </c>
    </row>
    <row r="1425" spans="1:3" ht="15.6">
      <c r="A1425" s="668">
        <v>2150202</v>
      </c>
      <c r="B1425" s="667"/>
      <c r="C1425" s="667" t="s">
        <v>965</v>
      </c>
    </row>
    <row r="1426" spans="1:3" ht="15.6">
      <c r="A1426" s="668">
        <v>2150203</v>
      </c>
      <c r="B1426" s="667"/>
      <c r="C1426" s="667" t="s">
        <v>966</v>
      </c>
    </row>
    <row r="1427" spans="1:3" ht="15.6">
      <c r="A1427" s="668">
        <v>2150204</v>
      </c>
      <c r="B1427" s="667"/>
      <c r="C1427" s="667" t="s">
        <v>1981</v>
      </c>
    </row>
    <row r="1428" spans="1:3" ht="15.6">
      <c r="A1428" s="668">
        <v>2150205</v>
      </c>
      <c r="B1428" s="667"/>
      <c r="C1428" s="667" t="s">
        <v>1982</v>
      </c>
    </row>
    <row r="1429" spans="1:3" ht="15.6">
      <c r="A1429" s="668">
        <v>2150206</v>
      </c>
      <c r="B1429" s="667"/>
      <c r="C1429" s="667" t="s">
        <v>1983</v>
      </c>
    </row>
    <row r="1430" spans="1:3" ht="15.6">
      <c r="A1430" s="668">
        <v>2150207</v>
      </c>
      <c r="B1430" s="667"/>
      <c r="C1430" s="667" t="s">
        <v>1984</v>
      </c>
    </row>
    <row r="1431" spans="1:3" ht="15.6">
      <c r="A1431" s="668">
        <v>2150208</v>
      </c>
      <c r="B1431" s="667"/>
      <c r="C1431" s="667" t="s">
        <v>1985</v>
      </c>
    </row>
    <row r="1432" spans="1:3" ht="15.6">
      <c r="A1432" s="668">
        <v>2150209</v>
      </c>
      <c r="B1432" s="667"/>
      <c r="C1432" s="667" t="s">
        <v>1986</v>
      </c>
    </row>
    <row r="1433" spans="1:3" ht="15.6">
      <c r="A1433" s="668">
        <v>2150210</v>
      </c>
      <c r="B1433" s="667"/>
      <c r="C1433" s="667" t="s">
        <v>1987</v>
      </c>
    </row>
    <row r="1434" spans="1:3" ht="15.6">
      <c r="A1434" s="668">
        <v>2150212</v>
      </c>
      <c r="B1434" s="667"/>
      <c r="C1434" s="667" t="s">
        <v>1988</v>
      </c>
    </row>
    <row r="1435" spans="1:3" ht="15.6">
      <c r="A1435" s="668">
        <v>2150213</v>
      </c>
      <c r="B1435" s="667"/>
      <c r="C1435" s="667" t="s">
        <v>1989</v>
      </c>
    </row>
    <row r="1436" spans="1:3" ht="15.6">
      <c r="A1436" s="668">
        <v>2150214</v>
      </c>
      <c r="B1436" s="667"/>
      <c r="C1436" s="667" t="s">
        <v>1990</v>
      </c>
    </row>
    <row r="1437" spans="1:3" ht="15.6">
      <c r="A1437" s="668">
        <v>2150215</v>
      </c>
      <c r="B1437" s="667"/>
      <c r="C1437" s="667" t="s">
        <v>1991</v>
      </c>
    </row>
    <row r="1438" spans="1:3" ht="15.6">
      <c r="A1438" s="668">
        <v>2150299</v>
      </c>
      <c r="B1438" s="667"/>
      <c r="C1438" s="667" t="s">
        <v>1992</v>
      </c>
    </row>
    <row r="1439" spans="1:3" ht="15.6">
      <c r="A1439" s="668">
        <v>21503</v>
      </c>
      <c r="B1439" s="667"/>
      <c r="C1439" s="667" t="s">
        <v>1993</v>
      </c>
    </row>
    <row r="1440" spans="1:3" ht="15.6">
      <c r="A1440" s="668">
        <v>2150301</v>
      </c>
      <c r="B1440" s="667"/>
      <c r="C1440" s="667" t="s">
        <v>565</v>
      </c>
    </row>
    <row r="1441" spans="1:3" ht="15.6">
      <c r="A1441" s="668">
        <v>2150302</v>
      </c>
      <c r="B1441" s="667"/>
      <c r="C1441" s="667" t="s">
        <v>965</v>
      </c>
    </row>
    <row r="1442" spans="1:3" ht="15.6">
      <c r="A1442" s="668">
        <v>2150303</v>
      </c>
      <c r="B1442" s="667"/>
      <c r="C1442" s="667" t="s">
        <v>966</v>
      </c>
    </row>
    <row r="1443" spans="1:3" ht="15.6">
      <c r="A1443" s="668">
        <v>2150399</v>
      </c>
      <c r="B1443" s="667"/>
      <c r="C1443" s="667" t="s">
        <v>1994</v>
      </c>
    </row>
    <row r="1444" spans="1:3" ht="15.6">
      <c r="A1444" s="668">
        <v>21505</v>
      </c>
      <c r="B1444" s="667"/>
      <c r="C1444" s="667" t="s">
        <v>1995</v>
      </c>
    </row>
    <row r="1445" spans="1:3" ht="15.6">
      <c r="A1445" s="668">
        <v>2150501</v>
      </c>
      <c r="B1445" s="667"/>
      <c r="C1445" s="667" t="s">
        <v>565</v>
      </c>
    </row>
    <row r="1446" spans="1:3" ht="15.6">
      <c r="A1446" s="668">
        <v>2150502</v>
      </c>
      <c r="B1446" s="667"/>
      <c r="C1446" s="667" t="s">
        <v>965</v>
      </c>
    </row>
    <row r="1447" spans="1:3" ht="15.6">
      <c r="A1447" s="668">
        <v>2150503</v>
      </c>
      <c r="B1447" s="667"/>
      <c r="C1447" s="667" t="s">
        <v>966</v>
      </c>
    </row>
    <row r="1448" spans="1:3" ht="15.6">
      <c r="A1448" s="668">
        <v>2150505</v>
      </c>
      <c r="B1448" s="667"/>
      <c r="C1448" s="667" t="s">
        <v>1996</v>
      </c>
    </row>
    <row r="1449" spans="1:3" ht="15.6">
      <c r="A1449" s="668">
        <v>2150506</v>
      </c>
      <c r="B1449" s="667"/>
      <c r="C1449" s="667" t="s">
        <v>1997</v>
      </c>
    </row>
    <row r="1450" spans="1:3" ht="15.6">
      <c r="A1450" s="668">
        <v>2150507</v>
      </c>
      <c r="B1450" s="667"/>
      <c r="C1450" s="667" t="s">
        <v>1998</v>
      </c>
    </row>
    <row r="1451" spans="1:3" ht="15.6">
      <c r="A1451" s="668">
        <v>2150508</v>
      </c>
      <c r="B1451" s="667"/>
      <c r="C1451" s="667" t="s">
        <v>1999</v>
      </c>
    </row>
    <row r="1452" spans="1:3" ht="15.6">
      <c r="A1452" s="668">
        <v>2150509</v>
      </c>
      <c r="B1452" s="667"/>
      <c r="C1452" s="667" t="s">
        <v>2000</v>
      </c>
    </row>
    <row r="1453" spans="1:3" ht="15.6">
      <c r="A1453" s="668">
        <v>2150510</v>
      </c>
      <c r="B1453" s="667"/>
      <c r="C1453" s="667" t="s">
        <v>2001</v>
      </c>
    </row>
    <row r="1454" spans="1:3" ht="15.6">
      <c r="A1454" s="668">
        <v>2150511</v>
      </c>
      <c r="B1454" s="667"/>
      <c r="C1454" s="667" t="s">
        <v>2002</v>
      </c>
    </row>
    <row r="1455" spans="1:3" ht="15.6">
      <c r="A1455" s="668">
        <v>2150513</v>
      </c>
      <c r="B1455" s="667"/>
      <c r="C1455" s="667" t="s">
        <v>1910</v>
      </c>
    </row>
    <row r="1456" spans="1:3" ht="15.6">
      <c r="A1456" s="668">
        <v>2150515</v>
      </c>
      <c r="B1456" s="667"/>
      <c r="C1456" s="667" t="s">
        <v>2003</v>
      </c>
    </row>
    <row r="1457" spans="1:3" ht="15.6">
      <c r="A1457" s="668">
        <v>2150570</v>
      </c>
      <c r="B1457" s="667"/>
      <c r="C1457" s="667" t="s">
        <v>2004</v>
      </c>
    </row>
    <row r="1458" spans="1:3" ht="15.6">
      <c r="A1458" s="668">
        <v>2150599</v>
      </c>
      <c r="B1458" s="667"/>
      <c r="C1458" s="667" t="s">
        <v>2005</v>
      </c>
    </row>
    <row r="1459" spans="1:3" ht="15.6">
      <c r="A1459" s="668">
        <v>21506</v>
      </c>
      <c r="B1459" s="667"/>
      <c r="C1459" s="667" t="s">
        <v>2006</v>
      </c>
    </row>
    <row r="1460" spans="1:3" ht="15.6">
      <c r="A1460" s="668">
        <v>2150601</v>
      </c>
      <c r="B1460" s="667"/>
      <c r="C1460" s="667" t="s">
        <v>565</v>
      </c>
    </row>
    <row r="1461" spans="1:3" ht="15.6">
      <c r="A1461" s="668">
        <v>2150602</v>
      </c>
      <c r="B1461" s="667"/>
      <c r="C1461" s="667" t="s">
        <v>965</v>
      </c>
    </row>
    <row r="1462" spans="1:3" ht="15.6">
      <c r="A1462" s="668">
        <v>2150603</v>
      </c>
      <c r="B1462" s="667"/>
      <c r="C1462" s="667" t="s">
        <v>966</v>
      </c>
    </row>
    <row r="1463" spans="1:3" ht="15.6">
      <c r="A1463" s="668">
        <v>2150604</v>
      </c>
      <c r="B1463" s="667"/>
      <c r="C1463" s="667" t="s">
        <v>2007</v>
      </c>
    </row>
    <row r="1464" spans="1:3" ht="15.6">
      <c r="A1464" s="668">
        <v>2150605</v>
      </c>
      <c r="B1464" s="667"/>
      <c r="C1464" s="667" t="s">
        <v>2008</v>
      </c>
    </row>
    <row r="1465" spans="1:3" ht="15.6">
      <c r="A1465" s="668">
        <v>2150606</v>
      </c>
      <c r="B1465" s="667"/>
      <c r="C1465" s="667" t="s">
        <v>2009</v>
      </c>
    </row>
    <row r="1466" spans="1:3" ht="15.6">
      <c r="A1466" s="668">
        <v>2150607</v>
      </c>
      <c r="B1466" s="667"/>
      <c r="C1466" s="667" t="s">
        <v>2010</v>
      </c>
    </row>
    <row r="1467" spans="1:3" ht="15.6">
      <c r="A1467" s="668">
        <v>2150699</v>
      </c>
      <c r="B1467" s="667"/>
      <c r="C1467" s="667" t="s">
        <v>2011</v>
      </c>
    </row>
    <row r="1468" spans="1:3" ht="15.6">
      <c r="A1468" s="668">
        <v>21507</v>
      </c>
      <c r="B1468" s="667"/>
      <c r="C1468" s="667" t="s">
        <v>2012</v>
      </c>
    </row>
    <row r="1469" spans="1:3" ht="15.6">
      <c r="A1469" s="668">
        <v>2150701</v>
      </c>
      <c r="B1469" s="667"/>
      <c r="C1469" s="667" t="s">
        <v>565</v>
      </c>
    </row>
    <row r="1470" spans="1:3" ht="15.6">
      <c r="A1470" s="668">
        <v>2150702</v>
      </c>
      <c r="B1470" s="667"/>
      <c r="C1470" s="667" t="s">
        <v>965</v>
      </c>
    </row>
    <row r="1471" spans="1:3" ht="15.6">
      <c r="A1471" s="668">
        <v>2150703</v>
      </c>
      <c r="B1471" s="667"/>
      <c r="C1471" s="667" t="s">
        <v>966</v>
      </c>
    </row>
    <row r="1472" spans="1:3" ht="15.6">
      <c r="A1472" s="668">
        <v>2150704</v>
      </c>
      <c r="B1472" s="667"/>
      <c r="C1472" s="667" t="s">
        <v>2013</v>
      </c>
    </row>
    <row r="1473" spans="1:3" ht="15.6">
      <c r="A1473" s="668">
        <v>2150705</v>
      </c>
      <c r="B1473" s="667"/>
      <c r="C1473" s="667" t="s">
        <v>2014</v>
      </c>
    </row>
    <row r="1474" spans="1:3" ht="15.6">
      <c r="A1474" s="668">
        <v>2150799</v>
      </c>
      <c r="B1474" s="667"/>
      <c r="C1474" s="667" t="s">
        <v>2015</v>
      </c>
    </row>
    <row r="1475" spans="1:3" ht="15.6">
      <c r="A1475" s="668">
        <v>21508</v>
      </c>
      <c r="B1475" s="667"/>
      <c r="C1475" s="667" t="s">
        <v>2016</v>
      </c>
    </row>
    <row r="1476" spans="1:3" ht="15.6">
      <c r="A1476" s="668">
        <v>2150801</v>
      </c>
      <c r="B1476" s="667"/>
      <c r="C1476" s="667" t="s">
        <v>565</v>
      </c>
    </row>
    <row r="1477" spans="1:3" ht="15.6">
      <c r="A1477" s="668">
        <v>2150802</v>
      </c>
      <c r="B1477" s="667"/>
      <c r="C1477" s="667" t="s">
        <v>965</v>
      </c>
    </row>
    <row r="1478" spans="1:3" ht="15.6">
      <c r="A1478" s="668">
        <v>2150803</v>
      </c>
      <c r="B1478" s="667"/>
      <c r="C1478" s="667" t="s">
        <v>966</v>
      </c>
    </row>
    <row r="1479" spans="1:3" ht="15.6">
      <c r="A1479" s="668">
        <v>2150804</v>
      </c>
      <c r="B1479" s="667"/>
      <c r="C1479" s="667" t="s">
        <v>2017</v>
      </c>
    </row>
    <row r="1480" spans="1:3" ht="15.6">
      <c r="A1480" s="668">
        <v>2150805</v>
      </c>
      <c r="B1480" s="667"/>
      <c r="C1480" s="667" t="s">
        <v>2018</v>
      </c>
    </row>
    <row r="1481" spans="1:3" ht="15.6">
      <c r="A1481" s="668">
        <v>2150899</v>
      </c>
      <c r="B1481" s="667"/>
      <c r="C1481" s="667" t="s">
        <v>2019</v>
      </c>
    </row>
    <row r="1482" spans="1:3" ht="15.6">
      <c r="A1482" s="668">
        <v>21551</v>
      </c>
      <c r="B1482" s="667"/>
      <c r="C1482" s="667" t="s">
        <v>1273</v>
      </c>
    </row>
    <row r="1483" spans="1:3" ht="15.6">
      <c r="A1483" s="668">
        <v>2155101</v>
      </c>
      <c r="B1483" s="667"/>
      <c r="C1483" s="667" t="s">
        <v>1274</v>
      </c>
    </row>
    <row r="1484" spans="1:3" ht="15.6">
      <c r="A1484" s="668">
        <v>2155102</v>
      </c>
      <c r="B1484" s="667"/>
      <c r="C1484" s="667" t="s">
        <v>1275</v>
      </c>
    </row>
    <row r="1485" spans="1:3" ht="15.6">
      <c r="A1485" s="668">
        <v>2155103</v>
      </c>
      <c r="B1485" s="667"/>
      <c r="C1485" s="667" t="s">
        <v>1276</v>
      </c>
    </row>
    <row r="1486" spans="1:3" ht="15.6">
      <c r="A1486" s="668">
        <v>2155104</v>
      </c>
      <c r="B1486" s="667"/>
      <c r="C1486" s="667" t="s">
        <v>1277</v>
      </c>
    </row>
    <row r="1487" spans="1:3" ht="15.6">
      <c r="A1487" s="668">
        <v>2155105</v>
      </c>
      <c r="B1487" s="667"/>
      <c r="C1487" s="667" t="s">
        <v>1278</v>
      </c>
    </row>
    <row r="1488" spans="1:3" ht="15.6">
      <c r="A1488" s="668">
        <v>2155106</v>
      </c>
      <c r="B1488" s="667"/>
      <c r="C1488" s="667" t="s">
        <v>1279</v>
      </c>
    </row>
    <row r="1489" spans="1:3" ht="15.6">
      <c r="A1489" s="668">
        <v>2155107</v>
      </c>
      <c r="B1489" s="667"/>
      <c r="C1489" s="667" t="s">
        <v>1280</v>
      </c>
    </row>
    <row r="1490" spans="1:3" ht="15.6">
      <c r="A1490" s="668">
        <v>2155108</v>
      </c>
      <c r="B1490" s="667"/>
      <c r="C1490" s="667" t="s">
        <v>1281</v>
      </c>
    </row>
    <row r="1491" spans="1:3" ht="15.6">
      <c r="A1491" s="668">
        <v>2155199</v>
      </c>
      <c r="B1491" s="667"/>
      <c r="C1491" s="667" t="s">
        <v>1282</v>
      </c>
    </row>
    <row r="1492" spans="1:3" ht="15.6">
      <c r="A1492" s="668">
        <v>21560</v>
      </c>
      <c r="B1492" s="667"/>
      <c r="C1492" s="667" t="s">
        <v>2020</v>
      </c>
    </row>
    <row r="1493" spans="1:3" ht="15.6">
      <c r="A1493" s="668">
        <v>2156001</v>
      </c>
      <c r="B1493" s="667"/>
      <c r="C1493" s="667" t="s">
        <v>2021</v>
      </c>
    </row>
    <row r="1494" spans="1:3" ht="15.6">
      <c r="A1494" s="668">
        <v>2156002</v>
      </c>
      <c r="B1494" s="667"/>
      <c r="C1494" s="667" t="s">
        <v>2022</v>
      </c>
    </row>
    <row r="1495" spans="1:3" ht="15.6">
      <c r="A1495" s="668">
        <v>2156003</v>
      </c>
      <c r="B1495" s="667"/>
      <c r="C1495" s="667" t="s">
        <v>2023</v>
      </c>
    </row>
    <row r="1496" spans="1:3" ht="15.6">
      <c r="A1496" s="668">
        <v>2156004</v>
      </c>
      <c r="B1496" s="667"/>
      <c r="C1496" s="667" t="s">
        <v>2024</v>
      </c>
    </row>
    <row r="1497" spans="1:3" ht="15.6">
      <c r="A1497" s="668">
        <v>2156005</v>
      </c>
      <c r="B1497" s="667"/>
      <c r="C1497" s="667" t="s">
        <v>2025</v>
      </c>
    </row>
    <row r="1498" spans="1:3" ht="15.6">
      <c r="A1498" s="668">
        <v>2156099</v>
      </c>
      <c r="B1498" s="667"/>
      <c r="C1498" s="667" t="s">
        <v>2026</v>
      </c>
    </row>
    <row r="1499" spans="1:3" ht="15.6">
      <c r="A1499" s="668">
        <v>21561</v>
      </c>
      <c r="B1499" s="667"/>
      <c r="C1499" s="667" t="s">
        <v>2027</v>
      </c>
    </row>
    <row r="1500" spans="1:3" ht="15.6">
      <c r="A1500" s="668">
        <v>2156101</v>
      </c>
      <c r="B1500" s="667"/>
      <c r="C1500" s="667" t="s">
        <v>2028</v>
      </c>
    </row>
    <row r="1501" spans="1:3" ht="15.6">
      <c r="A1501" s="668">
        <v>2156102</v>
      </c>
      <c r="B1501" s="667"/>
      <c r="C1501" s="667" t="s">
        <v>2029</v>
      </c>
    </row>
    <row r="1502" spans="1:3" ht="15.6">
      <c r="A1502" s="668">
        <v>2156103</v>
      </c>
      <c r="B1502" s="667"/>
      <c r="C1502" s="667" t="s">
        <v>2030</v>
      </c>
    </row>
    <row r="1503" spans="1:3" ht="15.6">
      <c r="A1503" s="668">
        <v>2156104</v>
      </c>
      <c r="B1503" s="667"/>
      <c r="C1503" s="667" t="s">
        <v>2031</v>
      </c>
    </row>
    <row r="1504" spans="1:3" ht="15.6">
      <c r="A1504" s="668">
        <v>2156199</v>
      </c>
      <c r="B1504" s="667"/>
      <c r="C1504" s="667" t="s">
        <v>2032</v>
      </c>
    </row>
    <row r="1505" spans="1:3" ht="15.6">
      <c r="A1505" s="668">
        <v>21562</v>
      </c>
      <c r="B1505" s="667"/>
      <c r="C1505" s="667" t="s">
        <v>2033</v>
      </c>
    </row>
    <row r="1506" spans="1:3" ht="15.6">
      <c r="A1506" s="668">
        <v>2156201</v>
      </c>
      <c r="B1506" s="667"/>
      <c r="C1506" s="667" t="s">
        <v>2034</v>
      </c>
    </row>
    <row r="1507" spans="1:3" ht="15.6">
      <c r="A1507" s="668">
        <v>2156202</v>
      </c>
      <c r="B1507" s="667"/>
      <c r="C1507" s="667" t="s">
        <v>2035</v>
      </c>
    </row>
    <row r="1508" spans="1:3" ht="15.6">
      <c r="A1508" s="668">
        <v>2156299</v>
      </c>
      <c r="B1508" s="667"/>
      <c r="C1508" s="667" t="s">
        <v>2036</v>
      </c>
    </row>
    <row r="1509" spans="1:3" ht="15.6">
      <c r="A1509" s="668">
        <v>21563</v>
      </c>
      <c r="B1509" s="667"/>
      <c r="C1509" s="667" t="s">
        <v>2037</v>
      </c>
    </row>
    <row r="1510" spans="1:3" ht="15.6">
      <c r="A1510" s="668">
        <v>2156301</v>
      </c>
      <c r="B1510" s="667"/>
      <c r="C1510" s="667" t="s">
        <v>2038</v>
      </c>
    </row>
    <row r="1511" spans="1:3" ht="15.6">
      <c r="A1511" s="668">
        <v>2156302</v>
      </c>
      <c r="B1511" s="667"/>
      <c r="C1511" s="667" t="s">
        <v>2039</v>
      </c>
    </row>
    <row r="1512" spans="1:3" ht="15.6">
      <c r="A1512" s="668">
        <v>2156303</v>
      </c>
      <c r="B1512" s="667"/>
      <c r="C1512" s="667" t="s">
        <v>2040</v>
      </c>
    </row>
    <row r="1513" spans="1:3" ht="15.6">
      <c r="A1513" s="668">
        <v>2156399</v>
      </c>
      <c r="B1513" s="667"/>
      <c r="C1513" s="667" t="s">
        <v>2041</v>
      </c>
    </row>
    <row r="1514" spans="1:3" ht="15.6">
      <c r="A1514" s="668">
        <v>21564</v>
      </c>
      <c r="B1514" s="667"/>
      <c r="C1514" s="667" t="s">
        <v>2042</v>
      </c>
    </row>
    <row r="1515" spans="1:3" ht="15.6">
      <c r="A1515" s="668">
        <v>2156401</v>
      </c>
      <c r="B1515" s="667"/>
      <c r="C1515" s="667" t="s">
        <v>2043</v>
      </c>
    </row>
    <row r="1516" spans="1:3" ht="15.6">
      <c r="A1516" s="668">
        <v>2156402</v>
      </c>
      <c r="B1516" s="667"/>
      <c r="C1516" s="667" t="s">
        <v>2044</v>
      </c>
    </row>
    <row r="1517" spans="1:3" ht="15.6">
      <c r="A1517" s="668">
        <v>21599</v>
      </c>
      <c r="B1517" s="667"/>
      <c r="C1517" s="667" t="s">
        <v>2045</v>
      </c>
    </row>
    <row r="1518" spans="1:3" ht="15.6">
      <c r="A1518" s="668">
        <v>2159901</v>
      </c>
      <c r="B1518" s="667"/>
      <c r="C1518" s="667" t="s">
        <v>2046</v>
      </c>
    </row>
    <row r="1519" spans="1:3" ht="15.6">
      <c r="A1519" s="668">
        <v>2159902</v>
      </c>
      <c r="B1519" s="667"/>
      <c r="C1519" s="667" t="s">
        <v>2047</v>
      </c>
    </row>
    <row r="1520" spans="1:3" ht="15.6">
      <c r="A1520" s="668">
        <v>2159904</v>
      </c>
      <c r="B1520" s="667"/>
      <c r="C1520" s="667" t="s">
        <v>2048</v>
      </c>
    </row>
    <row r="1521" spans="1:3" ht="15.6">
      <c r="A1521" s="668">
        <v>2159905</v>
      </c>
      <c r="B1521" s="667"/>
      <c r="C1521" s="667" t="s">
        <v>2049</v>
      </c>
    </row>
    <row r="1522" spans="1:3" ht="15.6">
      <c r="A1522" s="668">
        <v>2159906</v>
      </c>
      <c r="B1522" s="667"/>
      <c r="C1522" s="667" t="s">
        <v>2050</v>
      </c>
    </row>
    <row r="1523" spans="1:3" ht="15.6">
      <c r="A1523" s="668">
        <v>2159999</v>
      </c>
      <c r="B1523" s="667"/>
      <c r="C1523" s="667" t="s">
        <v>2045</v>
      </c>
    </row>
    <row r="1524" spans="1:3" ht="15.6">
      <c r="A1524" s="668">
        <v>216</v>
      </c>
      <c r="B1524" s="667"/>
      <c r="C1524" s="667" t="s">
        <v>2051</v>
      </c>
    </row>
    <row r="1525" spans="1:3" ht="15.6">
      <c r="A1525" s="668">
        <v>21602</v>
      </c>
      <c r="B1525" s="667"/>
      <c r="C1525" s="667" t="s">
        <v>2052</v>
      </c>
    </row>
    <row r="1526" spans="1:3" ht="15.6">
      <c r="A1526" s="668">
        <v>2160201</v>
      </c>
      <c r="B1526" s="667"/>
      <c r="C1526" s="667" t="s">
        <v>565</v>
      </c>
    </row>
    <row r="1527" spans="1:3" ht="15.6">
      <c r="A1527" s="668">
        <v>2160202</v>
      </c>
      <c r="B1527" s="667"/>
      <c r="C1527" s="667" t="s">
        <v>965</v>
      </c>
    </row>
    <row r="1528" spans="1:3" ht="15.6">
      <c r="A1528" s="668">
        <v>2160203</v>
      </c>
      <c r="B1528" s="667"/>
      <c r="C1528" s="667" t="s">
        <v>966</v>
      </c>
    </row>
    <row r="1529" spans="1:3" ht="15.6">
      <c r="A1529" s="668">
        <v>2160216</v>
      </c>
      <c r="B1529" s="667"/>
      <c r="C1529" s="667" t="s">
        <v>2053</v>
      </c>
    </row>
    <row r="1530" spans="1:3" ht="15.6">
      <c r="A1530" s="668">
        <v>2160217</v>
      </c>
      <c r="B1530" s="667"/>
      <c r="C1530" s="667" t="s">
        <v>2054</v>
      </c>
    </row>
    <row r="1531" spans="1:3" ht="15.6">
      <c r="A1531" s="668">
        <v>2160218</v>
      </c>
      <c r="B1531" s="667"/>
      <c r="C1531" s="667" t="s">
        <v>2055</v>
      </c>
    </row>
    <row r="1532" spans="1:3" ht="15.6">
      <c r="A1532" s="668">
        <v>2160219</v>
      </c>
      <c r="B1532" s="667"/>
      <c r="C1532" s="667" t="s">
        <v>2056</v>
      </c>
    </row>
    <row r="1533" spans="1:3" ht="15.6">
      <c r="A1533" s="668">
        <v>2160250</v>
      </c>
      <c r="B1533" s="667"/>
      <c r="C1533" s="667" t="s">
        <v>973</v>
      </c>
    </row>
    <row r="1534" spans="1:3" ht="15.6">
      <c r="A1534" s="668">
        <v>2160299</v>
      </c>
      <c r="B1534" s="667"/>
      <c r="C1534" s="667" t="s">
        <v>2057</v>
      </c>
    </row>
    <row r="1535" spans="1:3" ht="15.6">
      <c r="A1535" s="668">
        <v>21605</v>
      </c>
      <c r="B1535" s="667"/>
      <c r="C1535" s="667" t="s">
        <v>2058</v>
      </c>
    </row>
    <row r="1536" spans="1:3" ht="15.6">
      <c r="A1536" s="668">
        <v>2160501</v>
      </c>
      <c r="B1536" s="667"/>
      <c r="C1536" s="667" t="s">
        <v>565</v>
      </c>
    </row>
    <row r="1537" spans="1:3" ht="15.6">
      <c r="A1537" s="668">
        <v>2160502</v>
      </c>
      <c r="B1537" s="667"/>
      <c r="C1537" s="667" t="s">
        <v>965</v>
      </c>
    </row>
    <row r="1538" spans="1:3" ht="15.6">
      <c r="A1538" s="668">
        <v>2160503</v>
      </c>
      <c r="B1538" s="667"/>
      <c r="C1538" s="667" t="s">
        <v>966</v>
      </c>
    </row>
    <row r="1539" spans="1:3" ht="15.6">
      <c r="A1539" s="668">
        <v>2160504</v>
      </c>
      <c r="B1539" s="667"/>
      <c r="C1539" s="667" t="s">
        <v>2059</v>
      </c>
    </row>
    <row r="1540" spans="1:3" ht="15.6">
      <c r="A1540" s="668">
        <v>2160505</v>
      </c>
      <c r="B1540" s="667"/>
      <c r="C1540" s="667" t="s">
        <v>2060</v>
      </c>
    </row>
    <row r="1541" spans="1:3" ht="15.6">
      <c r="A1541" s="668">
        <v>2160599</v>
      </c>
      <c r="B1541" s="667"/>
      <c r="C1541" s="667" t="s">
        <v>2061</v>
      </c>
    </row>
    <row r="1542" spans="1:3" ht="15.6">
      <c r="A1542" s="668">
        <v>21606</v>
      </c>
      <c r="B1542" s="667"/>
      <c r="C1542" s="667" t="s">
        <v>2062</v>
      </c>
    </row>
    <row r="1543" spans="1:3" ht="15.6">
      <c r="A1543" s="668">
        <v>2160601</v>
      </c>
      <c r="B1543" s="667"/>
      <c r="C1543" s="667" t="s">
        <v>565</v>
      </c>
    </row>
    <row r="1544" spans="1:3" ht="15.6">
      <c r="A1544" s="668">
        <v>2160602</v>
      </c>
      <c r="B1544" s="667"/>
      <c r="C1544" s="667" t="s">
        <v>965</v>
      </c>
    </row>
    <row r="1545" spans="1:3" ht="15.6">
      <c r="A1545" s="668">
        <v>2160603</v>
      </c>
      <c r="B1545" s="667"/>
      <c r="C1545" s="667" t="s">
        <v>966</v>
      </c>
    </row>
    <row r="1546" spans="1:3" ht="15.6">
      <c r="A1546" s="668">
        <v>2160607</v>
      </c>
      <c r="B1546" s="667"/>
      <c r="C1546" s="667" t="s">
        <v>2063</v>
      </c>
    </row>
    <row r="1547" spans="1:3" ht="15.6">
      <c r="A1547" s="668">
        <v>2160699</v>
      </c>
      <c r="B1547" s="667"/>
      <c r="C1547" s="667" t="s">
        <v>2064</v>
      </c>
    </row>
    <row r="1548" spans="1:3" ht="15.6">
      <c r="A1548" s="668">
        <v>21651</v>
      </c>
      <c r="B1548" s="667"/>
      <c r="C1548" s="667" t="s">
        <v>1273</v>
      </c>
    </row>
    <row r="1549" spans="1:3" ht="15.6">
      <c r="A1549" s="668">
        <v>2165101</v>
      </c>
      <c r="B1549" s="667"/>
      <c r="C1549" s="667" t="s">
        <v>1274</v>
      </c>
    </row>
    <row r="1550" spans="1:3" ht="15.6">
      <c r="A1550" s="668">
        <v>2165102</v>
      </c>
      <c r="B1550" s="667"/>
      <c r="C1550" s="667" t="s">
        <v>1275</v>
      </c>
    </row>
    <row r="1551" spans="1:3" ht="15.6">
      <c r="A1551" s="668">
        <v>2165103</v>
      </c>
      <c r="B1551" s="667"/>
      <c r="C1551" s="667" t="s">
        <v>1276</v>
      </c>
    </row>
    <row r="1552" spans="1:3" ht="15.6">
      <c r="A1552" s="668">
        <v>2165104</v>
      </c>
      <c r="B1552" s="667"/>
      <c r="C1552" s="667" t="s">
        <v>1277</v>
      </c>
    </row>
    <row r="1553" spans="1:3" ht="15.6">
      <c r="A1553" s="668">
        <v>2165105</v>
      </c>
      <c r="B1553" s="667"/>
      <c r="C1553" s="667" t="s">
        <v>1278</v>
      </c>
    </row>
    <row r="1554" spans="1:3" ht="15.6">
      <c r="A1554" s="668">
        <v>2165106</v>
      </c>
      <c r="B1554" s="667"/>
      <c r="C1554" s="667" t="s">
        <v>1279</v>
      </c>
    </row>
    <row r="1555" spans="1:3" ht="15.6">
      <c r="A1555" s="668">
        <v>2165107</v>
      </c>
      <c r="B1555" s="667"/>
      <c r="C1555" s="667" t="s">
        <v>1280</v>
      </c>
    </row>
    <row r="1556" spans="1:3" ht="15.6">
      <c r="A1556" s="668">
        <v>2165108</v>
      </c>
      <c r="B1556" s="667"/>
      <c r="C1556" s="667" t="s">
        <v>1281</v>
      </c>
    </row>
    <row r="1557" spans="1:3" ht="15.6">
      <c r="A1557" s="668">
        <v>2165199</v>
      </c>
      <c r="B1557" s="667"/>
      <c r="C1557" s="667" t="s">
        <v>1282</v>
      </c>
    </row>
    <row r="1558" spans="1:3" ht="15.6">
      <c r="A1558" s="668">
        <v>21660</v>
      </c>
      <c r="B1558" s="667"/>
      <c r="C1558" s="667" t="s">
        <v>2065</v>
      </c>
    </row>
    <row r="1559" spans="1:3" ht="15.6">
      <c r="A1559" s="668">
        <v>2166001</v>
      </c>
      <c r="B1559" s="667"/>
      <c r="C1559" s="667" t="s">
        <v>2066</v>
      </c>
    </row>
    <row r="1560" spans="1:3" ht="15.6">
      <c r="A1560" s="668">
        <v>2166002</v>
      </c>
      <c r="B1560" s="667"/>
      <c r="C1560" s="667" t="s">
        <v>2067</v>
      </c>
    </row>
    <row r="1561" spans="1:3" ht="15.6">
      <c r="A1561" s="668">
        <v>2166003</v>
      </c>
      <c r="B1561" s="667"/>
      <c r="C1561" s="667" t="s">
        <v>2068</v>
      </c>
    </row>
    <row r="1562" spans="1:3" ht="15.6">
      <c r="A1562" s="668">
        <v>2166004</v>
      </c>
      <c r="B1562" s="667"/>
      <c r="C1562" s="667" t="s">
        <v>2069</v>
      </c>
    </row>
    <row r="1563" spans="1:3" ht="15.6">
      <c r="A1563" s="668">
        <v>2166099</v>
      </c>
      <c r="B1563" s="667"/>
      <c r="C1563" s="667" t="s">
        <v>2070</v>
      </c>
    </row>
    <row r="1564" spans="1:3" ht="15.6">
      <c r="A1564" s="668">
        <v>21699</v>
      </c>
      <c r="B1564" s="667"/>
      <c r="C1564" s="667" t="s">
        <v>2071</v>
      </c>
    </row>
    <row r="1565" spans="1:3" ht="15.6">
      <c r="A1565" s="668">
        <v>2169901</v>
      </c>
      <c r="B1565" s="667"/>
      <c r="C1565" s="667" t="s">
        <v>2072</v>
      </c>
    </row>
    <row r="1566" spans="1:3" ht="15.6">
      <c r="A1566" s="668">
        <v>2169999</v>
      </c>
      <c r="B1566" s="667"/>
      <c r="C1566" s="667" t="s">
        <v>2071</v>
      </c>
    </row>
    <row r="1567" spans="1:3" ht="15.6">
      <c r="A1567" s="668">
        <v>217</v>
      </c>
      <c r="B1567" s="667"/>
      <c r="C1567" s="667" t="s">
        <v>2073</v>
      </c>
    </row>
    <row r="1568" spans="1:3" ht="15.6">
      <c r="A1568" s="668">
        <v>21701</v>
      </c>
      <c r="B1568" s="667"/>
      <c r="C1568" s="667" t="s">
        <v>2074</v>
      </c>
    </row>
    <row r="1569" spans="1:3" ht="15.6">
      <c r="A1569" s="668">
        <v>2170101</v>
      </c>
      <c r="B1569" s="667"/>
      <c r="C1569" s="667" t="s">
        <v>565</v>
      </c>
    </row>
    <row r="1570" spans="1:3" ht="15.6">
      <c r="A1570" s="668">
        <v>2170102</v>
      </c>
      <c r="B1570" s="667"/>
      <c r="C1570" s="667" t="s">
        <v>965</v>
      </c>
    </row>
    <row r="1571" spans="1:3" ht="15.6">
      <c r="A1571" s="668">
        <v>2170103</v>
      </c>
      <c r="B1571" s="667"/>
      <c r="C1571" s="667" t="s">
        <v>966</v>
      </c>
    </row>
    <row r="1572" spans="1:3" ht="15.6">
      <c r="A1572" s="668">
        <v>2170104</v>
      </c>
      <c r="B1572" s="667"/>
      <c r="C1572" s="667" t="s">
        <v>2075</v>
      </c>
    </row>
    <row r="1573" spans="1:3" ht="15.6">
      <c r="A1573" s="668">
        <v>2170150</v>
      </c>
      <c r="B1573" s="667"/>
      <c r="C1573" s="667" t="s">
        <v>973</v>
      </c>
    </row>
    <row r="1574" spans="1:3" ht="15.6">
      <c r="A1574" s="668">
        <v>2170199</v>
      </c>
      <c r="B1574" s="667"/>
      <c r="C1574" s="667" t="s">
        <v>2076</v>
      </c>
    </row>
    <row r="1575" spans="1:3" ht="15.6">
      <c r="A1575" s="668">
        <v>21702</v>
      </c>
      <c r="B1575" s="667"/>
      <c r="C1575" s="667" t="s">
        <v>2077</v>
      </c>
    </row>
    <row r="1576" spans="1:3" ht="15.6">
      <c r="A1576" s="668">
        <v>2170201</v>
      </c>
      <c r="B1576" s="667"/>
      <c r="C1576" s="667" t="s">
        <v>2078</v>
      </c>
    </row>
    <row r="1577" spans="1:3" ht="15.6">
      <c r="A1577" s="668">
        <v>2170202</v>
      </c>
      <c r="B1577" s="667"/>
      <c r="C1577" s="667" t="s">
        <v>2079</v>
      </c>
    </row>
    <row r="1578" spans="1:3" ht="15.6">
      <c r="A1578" s="668">
        <v>2170203</v>
      </c>
      <c r="B1578" s="667"/>
      <c r="C1578" s="667" t="s">
        <v>2080</v>
      </c>
    </row>
    <row r="1579" spans="1:3" ht="15.6">
      <c r="A1579" s="668">
        <v>2170204</v>
      </c>
      <c r="B1579" s="667"/>
      <c r="C1579" s="667" t="s">
        <v>2081</v>
      </c>
    </row>
    <row r="1580" spans="1:3" ht="15.6">
      <c r="A1580" s="668">
        <v>2170205</v>
      </c>
      <c r="B1580" s="667"/>
      <c r="C1580" s="667" t="s">
        <v>2082</v>
      </c>
    </row>
    <row r="1581" spans="1:3" ht="15.6">
      <c r="A1581" s="668">
        <v>2170206</v>
      </c>
      <c r="B1581" s="667"/>
      <c r="C1581" s="667" t="s">
        <v>2083</v>
      </c>
    </row>
    <row r="1582" spans="1:3" ht="15.6">
      <c r="A1582" s="668">
        <v>2170207</v>
      </c>
      <c r="B1582" s="667"/>
      <c r="C1582" s="667" t="s">
        <v>2084</v>
      </c>
    </row>
    <row r="1583" spans="1:3" ht="15.6">
      <c r="A1583" s="668">
        <v>2170208</v>
      </c>
      <c r="B1583" s="667"/>
      <c r="C1583" s="667" t="s">
        <v>2085</v>
      </c>
    </row>
    <row r="1584" spans="1:3" ht="15.6">
      <c r="A1584" s="668">
        <v>2170299</v>
      </c>
      <c r="B1584" s="667"/>
      <c r="C1584" s="667" t="s">
        <v>2086</v>
      </c>
    </row>
    <row r="1585" spans="1:3" ht="15.6">
      <c r="A1585" s="668">
        <v>21703</v>
      </c>
      <c r="B1585" s="667"/>
      <c r="C1585" s="667" t="s">
        <v>2087</v>
      </c>
    </row>
    <row r="1586" spans="1:3" ht="15.6">
      <c r="A1586" s="668">
        <v>2170301</v>
      </c>
      <c r="B1586" s="667"/>
      <c r="C1586" s="667" t="s">
        <v>2088</v>
      </c>
    </row>
    <row r="1587" spans="1:3" ht="15.6">
      <c r="A1587" s="668">
        <v>2170302</v>
      </c>
      <c r="B1587" s="667"/>
      <c r="C1587" s="667" t="s">
        <v>2089</v>
      </c>
    </row>
    <row r="1588" spans="1:3" ht="15.6">
      <c r="A1588" s="668">
        <v>2170303</v>
      </c>
      <c r="B1588" s="667"/>
      <c r="C1588" s="667" t="s">
        <v>2090</v>
      </c>
    </row>
    <row r="1589" spans="1:3" ht="15.6">
      <c r="A1589" s="668">
        <v>2170304</v>
      </c>
      <c r="B1589" s="667"/>
      <c r="C1589" s="667" t="s">
        <v>2091</v>
      </c>
    </row>
    <row r="1590" spans="1:3" ht="15.6">
      <c r="A1590" s="668">
        <v>2170399</v>
      </c>
      <c r="B1590" s="667"/>
      <c r="C1590" s="667" t="s">
        <v>2092</v>
      </c>
    </row>
    <row r="1591" spans="1:3" ht="15.6">
      <c r="A1591" s="668">
        <v>21704</v>
      </c>
      <c r="B1591" s="667"/>
      <c r="C1591" s="667" t="s">
        <v>2093</v>
      </c>
    </row>
    <row r="1592" spans="1:3" ht="15.6">
      <c r="A1592" s="668">
        <v>2170401</v>
      </c>
      <c r="B1592" s="667"/>
      <c r="C1592" s="667" t="s">
        <v>2094</v>
      </c>
    </row>
    <row r="1593" spans="1:3" ht="15.6">
      <c r="A1593" s="668">
        <v>2170402</v>
      </c>
      <c r="B1593" s="667"/>
      <c r="C1593" s="667" t="s">
        <v>2095</v>
      </c>
    </row>
    <row r="1594" spans="1:3" ht="15.6">
      <c r="A1594" s="668">
        <v>2170403</v>
      </c>
      <c r="B1594" s="667"/>
      <c r="C1594" s="667" t="s">
        <v>2096</v>
      </c>
    </row>
    <row r="1595" spans="1:3" ht="15.6">
      <c r="A1595" s="668">
        <v>2170499</v>
      </c>
      <c r="B1595" s="667"/>
      <c r="C1595" s="667" t="s">
        <v>2097</v>
      </c>
    </row>
    <row r="1596" spans="1:3" ht="15.6">
      <c r="A1596" s="668">
        <v>21799</v>
      </c>
      <c r="B1596" s="667"/>
      <c r="C1596" s="667" t="s">
        <v>2098</v>
      </c>
    </row>
    <row r="1597" spans="1:3" ht="15.6">
      <c r="A1597" s="668">
        <v>2179901</v>
      </c>
      <c r="B1597" s="667"/>
      <c r="C1597" s="667" t="s">
        <v>2098</v>
      </c>
    </row>
    <row r="1598" spans="1:3" ht="15.6">
      <c r="A1598" s="668">
        <v>219</v>
      </c>
      <c r="B1598" s="667"/>
      <c r="C1598" s="667" t="s">
        <v>2099</v>
      </c>
    </row>
    <row r="1599" spans="1:3" ht="15.6">
      <c r="A1599" s="668">
        <v>21901</v>
      </c>
      <c r="B1599" s="667"/>
      <c r="C1599" s="667" t="s">
        <v>2100</v>
      </c>
    </row>
    <row r="1600" spans="1:3" ht="15.6">
      <c r="A1600" s="668">
        <v>21902</v>
      </c>
      <c r="B1600" s="667"/>
      <c r="C1600" s="667" t="s">
        <v>2101</v>
      </c>
    </row>
    <row r="1601" spans="1:3" ht="15.6">
      <c r="A1601" s="668">
        <v>21903</v>
      </c>
      <c r="B1601" s="667"/>
      <c r="C1601" s="667" t="s">
        <v>2102</v>
      </c>
    </row>
    <row r="1602" spans="1:3" ht="15.6">
      <c r="A1602" s="668">
        <v>21904</v>
      </c>
      <c r="B1602" s="667"/>
      <c r="C1602" s="667" t="s">
        <v>2103</v>
      </c>
    </row>
    <row r="1603" spans="1:3" ht="15.6">
      <c r="A1603" s="668">
        <v>21905</v>
      </c>
      <c r="B1603" s="667"/>
      <c r="C1603" s="667" t="s">
        <v>2104</v>
      </c>
    </row>
    <row r="1604" spans="1:3" ht="15.6">
      <c r="A1604" s="668">
        <v>21906</v>
      </c>
      <c r="B1604" s="667"/>
      <c r="C1604" s="667" t="s">
        <v>1725</v>
      </c>
    </row>
    <row r="1605" spans="1:3" ht="15.6">
      <c r="A1605" s="668">
        <v>21907</v>
      </c>
      <c r="B1605" s="667"/>
      <c r="C1605" s="667" t="s">
        <v>2105</v>
      </c>
    </row>
    <row r="1606" spans="1:3" ht="15.6">
      <c r="A1606" s="668">
        <v>21908</v>
      </c>
      <c r="B1606" s="667"/>
      <c r="C1606" s="667" t="s">
        <v>2106</v>
      </c>
    </row>
    <row r="1607" spans="1:3" ht="15.6">
      <c r="A1607" s="668">
        <v>21999</v>
      </c>
      <c r="B1607" s="667"/>
      <c r="C1607" s="667" t="s">
        <v>725</v>
      </c>
    </row>
    <row r="1608" spans="1:3" ht="15.6">
      <c r="A1608" s="668">
        <v>220</v>
      </c>
      <c r="B1608" s="667"/>
      <c r="C1608" s="667" t="s">
        <v>2107</v>
      </c>
    </row>
    <row r="1609" spans="1:3" ht="15.6">
      <c r="A1609" s="668">
        <v>22001</v>
      </c>
      <c r="B1609" s="667"/>
      <c r="C1609" s="667" t="s">
        <v>2108</v>
      </c>
    </row>
    <row r="1610" spans="1:3" ht="15.6">
      <c r="A1610" s="668">
        <v>2200101</v>
      </c>
      <c r="B1610" s="667"/>
      <c r="C1610" s="667" t="s">
        <v>565</v>
      </c>
    </row>
    <row r="1611" spans="1:3" ht="15.6">
      <c r="A1611" s="668">
        <v>2200102</v>
      </c>
      <c r="B1611" s="667"/>
      <c r="C1611" s="667" t="s">
        <v>965</v>
      </c>
    </row>
    <row r="1612" spans="1:3" ht="15.6">
      <c r="A1612" s="668">
        <v>2200103</v>
      </c>
      <c r="B1612" s="667"/>
      <c r="C1612" s="667" t="s">
        <v>966</v>
      </c>
    </row>
    <row r="1613" spans="1:3" ht="15.6">
      <c r="A1613" s="668">
        <v>2200104</v>
      </c>
      <c r="B1613" s="667"/>
      <c r="C1613" s="667" t="s">
        <v>2109</v>
      </c>
    </row>
    <row r="1614" spans="1:3" ht="15.6">
      <c r="A1614" s="668">
        <v>2200105</v>
      </c>
      <c r="B1614" s="667"/>
      <c r="C1614" s="667" t="s">
        <v>2110</v>
      </c>
    </row>
    <row r="1615" spans="1:3" ht="15.6">
      <c r="A1615" s="668">
        <v>2200106</v>
      </c>
      <c r="B1615" s="667"/>
      <c r="C1615" s="667" t="s">
        <v>2111</v>
      </c>
    </row>
    <row r="1616" spans="1:3" ht="15.6">
      <c r="A1616" s="668">
        <v>2200107</v>
      </c>
      <c r="B1616" s="667"/>
      <c r="C1616" s="667" t="s">
        <v>2112</v>
      </c>
    </row>
    <row r="1617" spans="1:3" ht="15.6">
      <c r="A1617" s="668">
        <v>2200108</v>
      </c>
      <c r="B1617" s="667"/>
      <c r="C1617" s="667" t="s">
        <v>2113</v>
      </c>
    </row>
    <row r="1618" spans="1:3" ht="15.6">
      <c r="A1618" s="668">
        <v>2200109</v>
      </c>
      <c r="B1618" s="667"/>
      <c r="C1618" s="667" t="s">
        <v>2114</v>
      </c>
    </row>
    <row r="1619" spans="1:3" ht="15.6">
      <c r="A1619" s="668">
        <v>2200110</v>
      </c>
      <c r="B1619" s="667"/>
      <c r="C1619" s="667" t="s">
        <v>2115</v>
      </c>
    </row>
    <row r="1620" spans="1:3" ht="15.6">
      <c r="A1620" s="668">
        <v>2200111</v>
      </c>
      <c r="B1620" s="667"/>
      <c r="C1620" s="667" t="s">
        <v>2116</v>
      </c>
    </row>
    <row r="1621" spans="1:3" ht="15.6">
      <c r="A1621" s="668">
        <v>2200112</v>
      </c>
      <c r="B1621" s="667"/>
      <c r="C1621" s="667" t="s">
        <v>2117</v>
      </c>
    </row>
    <row r="1622" spans="1:3" ht="15.6">
      <c r="A1622" s="668">
        <v>2200113</v>
      </c>
      <c r="B1622" s="667"/>
      <c r="C1622" s="667" t="s">
        <v>2118</v>
      </c>
    </row>
    <row r="1623" spans="1:3" ht="15.6">
      <c r="A1623" s="668">
        <v>2200114</v>
      </c>
      <c r="B1623" s="667"/>
      <c r="C1623" s="667" t="s">
        <v>2119</v>
      </c>
    </row>
    <row r="1624" spans="1:3" ht="15.6">
      <c r="A1624" s="668">
        <v>2200115</v>
      </c>
      <c r="B1624" s="667"/>
      <c r="C1624" s="667" t="s">
        <v>2120</v>
      </c>
    </row>
    <row r="1625" spans="1:3" ht="15.6">
      <c r="A1625" s="668">
        <v>2200116</v>
      </c>
      <c r="B1625" s="667"/>
      <c r="C1625" s="667" t="s">
        <v>2121</v>
      </c>
    </row>
    <row r="1626" spans="1:3" ht="15.6">
      <c r="A1626" s="668">
        <v>2200119</v>
      </c>
      <c r="B1626" s="667"/>
      <c r="C1626" s="667" t="s">
        <v>2122</v>
      </c>
    </row>
    <row r="1627" spans="1:3" ht="15.6">
      <c r="A1627" s="668">
        <v>2200120</v>
      </c>
      <c r="B1627" s="667"/>
      <c r="C1627" s="667" t="s">
        <v>2123</v>
      </c>
    </row>
    <row r="1628" spans="1:3" ht="15.6">
      <c r="A1628" s="668">
        <v>2200150</v>
      </c>
      <c r="B1628" s="667"/>
      <c r="C1628" s="667" t="s">
        <v>973</v>
      </c>
    </row>
    <row r="1629" spans="1:3" ht="15.6">
      <c r="A1629" s="668">
        <v>2200199</v>
      </c>
      <c r="B1629" s="667"/>
      <c r="C1629" s="667" t="s">
        <v>2124</v>
      </c>
    </row>
    <row r="1630" spans="1:3" ht="15.6">
      <c r="A1630" s="668">
        <v>22002</v>
      </c>
      <c r="B1630" s="667"/>
      <c r="C1630" s="667" t="s">
        <v>2125</v>
      </c>
    </row>
    <row r="1631" spans="1:3" ht="15.6">
      <c r="A1631" s="668">
        <v>2200201</v>
      </c>
      <c r="B1631" s="667"/>
      <c r="C1631" s="667" t="s">
        <v>565</v>
      </c>
    </row>
    <row r="1632" spans="1:3" ht="15.6">
      <c r="A1632" s="668">
        <v>2200202</v>
      </c>
      <c r="B1632" s="667"/>
      <c r="C1632" s="667" t="s">
        <v>965</v>
      </c>
    </row>
    <row r="1633" spans="1:3" ht="15.6">
      <c r="A1633" s="668">
        <v>2200203</v>
      </c>
      <c r="B1633" s="667"/>
      <c r="C1633" s="667" t="s">
        <v>966</v>
      </c>
    </row>
    <row r="1634" spans="1:3" ht="15.6">
      <c r="A1634" s="668">
        <v>2200204</v>
      </c>
      <c r="B1634" s="667"/>
      <c r="C1634" s="667" t="s">
        <v>2126</v>
      </c>
    </row>
    <row r="1635" spans="1:3" ht="15.6">
      <c r="A1635" s="668">
        <v>2200205</v>
      </c>
      <c r="B1635" s="667"/>
      <c r="C1635" s="667" t="s">
        <v>2127</v>
      </c>
    </row>
    <row r="1636" spans="1:3" ht="15.6">
      <c r="A1636" s="668">
        <v>2200206</v>
      </c>
      <c r="B1636" s="667"/>
      <c r="C1636" s="667" t="s">
        <v>2128</v>
      </c>
    </row>
    <row r="1637" spans="1:3" ht="15.6">
      <c r="A1637" s="668">
        <v>2200207</v>
      </c>
      <c r="B1637" s="667"/>
      <c r="C1637" s="667" t="s">
        <v>2129</v>
      </c>
    </row>
    <row r="1638" spans="1:3" ht="15.6">
      <c r="A1638" s="668">
        <v>2200208</v>
      </c>
      <c r="B1638" s="667"/>
      <c r="C1638" s="667" t="s">
        <v>2130</v>
      </c>
    </row>
    <row r="1639" spans="1:3" ht="15.6">
      <c r="A1639" s="668">
        <v>2200209</v>
      </c>
      <c r="B1639" s="667"/>
      <c r="C1639" s="667" t="s">
        <v>2131</v>
      </c>
    </row>
    <row r="1640" spans="1:3" ht="15.6">
      <c r="A1640" s="668">
        <v>2200210</v>
      </c>
      <c r="B1640" s="667"/>
      <c r="C1640" s="667" t="s">
        <v>2132</v>
      </c>
    </row>
    <row r="1641" spans="1:3" ht="15.6">
      <c r="A1641" s="668">
        <v>2200211</v>
      </c>
      <c r="B1641" s="667"/>
      <c r="C1641" s="667" t="s">
        <v>2133</v>
      </c>
    </row>
    <row r="1642" spans="1:3" ht="15.6">
      <c r="A1642" s="668">
        <v>2200212</v>
      </c>
      <c r="B1642" s="667"/>
      <c r="C1642" s="667" t="s">
        <v>2134</v>
      </c>
    </row>
    <row r="1643" spans="1:3" ht="15.6">
      <c r="A1643" s="668">
        <v>2200213</v>
      </c>
      <c r="B1643" s="667"/>
      <c r="C1643" s="667" t="s">
        <v>2135</v>
      </c>
    </row>
    <row r="1644" spans="1:3" ht="15.6">
      <c r="A1644" s="668">
        <v>2200214</v>
      </c>
      <c r="B1644" s="667"/>
      <c r="C1644" s="667" t="s">
        <v>2136</v>
      </c>
    </row>
    <row r="1645" spans="1:3" ht="15.6">
      <c r="A1645" s="668">
        <v>2200215</v>
      </c>
      <c r="B1645" s="667"/>
      <c r="C1645" s="667" t="s">
        <v>2137</v>
      </c>
    </row>
    <row r="1646" spans="1:3" ht="15.6">
      <c r="A1646" s="668">
        <v>2200216</v>
      </c>
      <c r="B1646" s="667"/>
      <c r="C1646" s="667" t="s">
        <v>2138</v>
      </c>
    </row>
    <row r="1647" spans="1:3" ht="15.6">
      <c r="A1647" s="668">
        <v>2200217</v>
      </c>
      <c r="B1647" s="667"/>
      <c r="C1647" s="667" t="s">
        <v>2139</v>
      </c>
    </row>
    <row r="1648" spans="1:3" ht="15.6">
      <c r="A1648" s="668">
        <v>2200250</v>
      </c>
      <c r="B1648" s="667"/>
      <c r="C1648" s="667" t="s">
        <v>973</v>
      </c>
    </row>
    <row r="1649" spans="1:3" ht="15.6">
      <c r="A1649" s="668">
        <v>2200299</v>
      </c>
      <c r="B1649" s="667"/>
      <c r="C1649" s="667" t="s">
        <v>2140</v>
      </c>
    </row>
    <row r="1650" spans="1:3" ht="15.6">
      <c r="A1650" s="668">
        <v>22003</v>
      </c>
      <c r="B1650" s="667"/>
      <c r="C1650" s="667" t="s">
        <v>2141</v>
      </c>
    </row>
    <row r="1651" spans="1:3" ht="15.6">
      <c r="A1651" s="668">
        <v>2200301</v>
      </c>
      <c r="B1651" s="667"/>
      <c r="C1651" s="667" t="s">
        <v>565</v>
      </c>
    </row>
    <row r="1652" spans="1:3" ht="15.6">
      <c r="A1652" s="668">
        <v>2200302</v>
      </c>
      <c r="B1652" s="667"/>
      <c r="C1652" s="667" t="s">
        <v>965</v>
      </c>
    </row>
    <row r="1653" spans="1:3" ht="15.6">
      <c r="A1653" s="668">
        <v>2200303</v>
      </c>
      <c r="B1653" s="667"/>
      <c r="C1653" s="667" t="s">
        <v>966</v>
      </c>
    </row>
    <row r="1654" spans="1:3" ht="15.6">
      <c r="A1654" s="668">
        <v>2200304</v>
      </c>
      <c r="B1654" s="667"/>
      <c r="C1654" s="667" t="s">
        <v>2142</v>
      </c>
    </row>
    <row r="1655" spans="1:3" ht="15.6">
      <c r="A1655" s="668">
        <v>2200305</v>
      </c>
      <c r="B1655" s="667"/>
      <c r="C1655" s="667" t="s">
        <v>2143</v>
      </c>
    </row>
    <row r="1656" spans="1:3" ht="15.6">
      <c r="A1656" s="668">
        <v>2200306</v>
      </c>
      <c r="B1656" s="667"/>
      <c r="C1656" s="667" t="s">
        <v>2144</v>
      </c>
    </row>
    <row r="1657" spans="1:3" ht="15.6">
      <c r="A1657" s="668">
        <v>2200350</v>
      </c>
      <c r="B1657" s="667"/>
      <c r="C1657" s="667" t="s">
        <v>973</v>
      </c>
    </row>
    <row r="1658" spans="1:3" ht="15.6">
      <c r="A1658" s="668">
        <v>2200399</v>
      </c>
      <c r="B1658" s="667"/>
      <c r="C1658" s="667" t="s">
        <v>2145</v>
      </c>
    </row>
    <row r="1659" spans="1:3" ht="15.6">
      <c r="A1659" s="668">
        <v>22004</v>
      </c>
      <c r="B1659" s="667"/>
      <c r="C1659" s="667" t="s">
        <v>2146</v>
      </c>
    </row>
    <row r="1660" spans="1:3" ht="15.6">
      <c r="A1660" s="668">
        <v>2200401</v>
      </c>
      <c r="B1660" s="667"/>
      <c r="C1660" s="667" t="s">
        <v>565</v>
      </c>
    </row>
    <row r="1661" spans="1:3" ht="15.6">
      <c r="A1661" s="668">
        <v>2200402</v>
      </c>
      <c r="B1661" s="667"/>
      <c r="C1661" s="667" t="s">
        <v>965</v>
      </c>
    </row>
    <row r="1662" spans="1:3" ht="15.6">
      <c r="A1662" s="668">
        <v>2200403</v>
      </c>
      <c r="B1662" s="667"/>
      <c r="C1662" s="667" t="s">
        <v>966</v>
      </c>
    </row>
    <row r="1663" spans="1:3" ht="15.6">
      <c r="A1663" s="668">
        <v>2200404</v>
      </c>
      <c r="B1663" s="667"/>
      <c r="C1663" s="667" t="s">
        <v>2147</v>
      </c>
    </row>
    <row r="1664" spans="1:3" ht="15.6">
      <c r="A1664" s="668">
        <v>2200405</v>
      </c>
      <c r="B1664" s="667"/>
      <c r="C1664" s="667" t="s">
        <v>2148</v>
      </c>
    </row>
    <row r="1665" spans="1:3" ht="15.6">
      <c r="A1665" s="668">
        <v>2200406</v>
      </c>
      <c r="B1665" s="667"/>
      <c r="C1665" s="667" t="s">
        <v>2149</v>
      </c>
    </row>
    <row r="1666" spans="1:3" ht="15.6">
      <c r="A1666" s="668">
        <v>2200407</v>
      </c>
      <c r="B1666" s="667"/>
      <c r="C1666" s="667" t="s">
        <v>2150</v>
      </c>
    </row>
    <row r="1667" spans="1:3" ht="15.6">
      <c r="A1667" s="668">
        <v>2200408</v>
      </c>
      <c r="B1667" s="667"/>
      <c r="C1667" s="667" t="s">
        <v>2151</v>
      </c>
    </row>
    <row r="1668" spans="1:3" ht="15.6">
      <c r="A1668" s="668">
        <v>2200409</v>
      </c>
      <c r="B1668" s="667"/>
      <c r="C1668" s="667" t="s">
        <v>2152</v>
      </c>
    </row>
    <row r="1669" spans="1:3" ht="15.6">
      <c r="A1669" s="668">
        <v>2200410</v>
      </c>
      <c r="B1669" s="667"/>
      <c r="C1669" s="667" t="s">
        <v>2153</v>
      </c>
    </row>
    <row r="1670" spans="1:3" ht="15.6">
      <c r="A1670" s="668">
        <v>2200450</v>
      </c>
      <c r="B1670" s="667"/>
      <c r="C1670" s="667" t="s">
        <v>2154</v>
      </c>
    </row>
    <row r="1671" spans="1:3" ht="15.6">
      <c r="A1671" s="668">
        <v>2200499</v>
      </c>
      <c r="B1671" s="667"/>
      <c r="C1671" s="667" t="s">
        <v>2155</v>
      </c>
    </row>
    <row r="1672" spans="1:3" ht="15.6">
      <c r="A1672" s="668">
        <v>22005</v>
      </c>
      <c r="B1672" s="667"/>
      <c r="C1672" s="667" t="s">
        <v>2156</v>
      </c>
    </row>
    <row r="1673" spans="1:3" ht="15.6">
      <c r="A1673" s="668">
        <v>2200501</v>
      </c>
      <c r="B1673" s="667"/>
      <c r="C1673" s="667" t="s">
        <v>565</v>
      </c>
    </row>
    <row r="1674" spans="1:3" ht="15.6">
      <c r="A1674" s="668">
        <v>2200502</v>
      </c>
      <c r="B1674" s="667"/>
      <c r="C1674" s="667" t="s">
        <v>965</v>
      </c>
    </row>
    <row r="1675" spans="1:3" ht="15.6">
      <c r="A1675" s="668">
        <v>2200503</v>
      </c>
      <c r="B1675" s="667"/>
      <c r="C1675" s="667" t="s">
        <v>966</v>
      </c>
    </row>
    <row r="1676" spans="1:3" ht="15.6">
      <c r="A1676" s="668">
        <v>2200504</v>
      </c>
      <c r="B1676" s="667"/>
      <c r="C1676" s="667" t="s">
        <v>2157</v>
      </c>
    </row>
    <row r="1677" spans="1:3" ht="15.6">
      <c r="A1677" s="668">
        <v>2200505</v>
      </c>
      <c r="B1677" s="667"/>
      <c r="C1677" s="667" t="s">
        <v>2158</v>
      </c>
    </row>
    <row r="1678" spans="1:3" ht="15.6">
      <c r="A1678" s="668">
        <v>2200506</v>
      </c>
      <c r="B1678" s="667"/>
      <c r="C1678" s="667" t="s">
        <v>2159</v>
      </c>
    </row>
    <row r="1679" spans="1:3" ht="15.6">
      <c r="A1679" s="668">
        <v>2200507</v>
      </c>
      <c r="B1679" s="667"/>
      <c r="C1679" s="667" t="s">
        <v>2160</v>
      </c>
    </row>
    <row r="1680" spans="1:3" ht="15.6">
      <c r="A1680" s="668">
        <v>2200508</v>
      </c>
      <c r="B1680" s="667"/>
      <c r="C1680" s="667" t="s">
        <v>2161</v>
      </c>
    </row>
    <row r="1681" spans="1:3" ht="15.6">
      <c r="A1681" s="668">
        <v>2200509</v>
      </c>
      <c r="B1681" s="667"/>
      <c r="C1681" s="667" t="s">
        <v>2162</v>
      </c>
    </row>
    <row r="1682" spans="1:3" ht="15.6">
      <c r="A1682" s="668">
        <v>2200510</v>
      </c>
      <c r="B1682" s="667"/>
      <c r="C1682" s="667" t="s">
        <v>2163</v>
      </c>
    </row>
    <row r="1683" spans="1:3" ht="15.6">
      <c r="A1683" s="668">
        <v>2200511</v>
      </c>
      <c r="B1683" s="667"/>
      <c r="C1683" s="667" t="s">
        <v>2164</v>
      </c>
    </row>
    <row r="1684" spans="1:3" ht="15.6">
      <c r="A1684" s="668">
        <v>2200512</v>
      </c>
      <c r="B1684" s="667"/>
      <c r="C1684" s="667" t="s">
        <v>2165</v>
      </c>
    </row>
    <row r="1685" spans="1:3" ht="15.6">
      <c r="A1685" s="668">
        <v>2200513</v>
      </c>
      <c r="B1685" s="667"/>
      <c r="C1685" s="667" t="s">
        <v>2166</v>
      </c>
    </row>
    <row r="1686" spans="1:3" ht="15.6">
      <c r="A1686" s="668">
        <v>2200514</v>
      </c>
      <c r="B1686" s="667"/>
      <c r="C1686" s="667" t="s">
        <v>2167</v>
      </c>
    </row>
    <row r="1687" spans="1:3" ht="15.6">
      <c r="A1687" s="668">
        <v>2200599</v>
      </c>
      <c r="B1687" s="667"/>
      <c r="C1687" s="667" t="s">
        <v>2168</v>
      </c>
    </row>
    <row r="1688" spans="1:3" ht="15.6">
      <c r="A1688" s="668">
        <v>22099</v>
      </c>
      <c r="B1688" s="667"/>
      <c r="C1688" s="667" t="s">
        <v>2169</v>
      </c>
    </row>
    <row r="1689" spans="1:3" ht="15.6">
      <c r="A1689" s="668">
        <v>221</v>
      </c>
      <c r="B1689" s="667"/>
      <c r="C1689" s="667" t="s">
        <v>2170</v>
      </c>
    </row>
    <row r="1690" spans="1:3" ht="15.6">
      <c r="A1690" s="668">
        <v>22101</v>
      </c>
      <c r="B1690" s="667"/>
      <c r="C1690" s="667" t="s">
        <v>2171</v>
      </c>
    </row>
    <row r="1691" spans="1:3" ht="15.6">
      <c r="A1691" s="668">
        <v>2210101</v>
      </c>
      <c r="B1691" s="667"/>
      <c r="C1691" s="667" t="s">
        <v>2172</v>
      </c>
    </row>
    <row r="1692" spans="1:3" ht="15.6">
      <c r="A1692" s="668">
        <v>2210102</v>
      </c>
      <c r="B1692" s="667"/>
      <c r="C1692" s="667" t="s">
        <v>2173</v>
      </c>
    </row>
    <row r="1693" spans="1:3" ht="15.6">
      <c r="A1693" s="668">
        <v>2210103</v>
      </c>
      <c r="B1693" s="667"/>
      <c r="C1693" s="667" t="s">
        <v>2174</v>
      </c>
    </row>
    <row r="1694" spans="1:3" ht="15.6">
      <c r="A1694" s="668">
        <v>2210104</v>
      </c>
      <c r="B1694" s="667"/>
      <c r="C1694" s="667" t="s">
        <v>2175</v>
      </c>
    </row>
    <row r="1695" spans="1:3" ht="15.6">
      <c r="A1695" s="668">
        <v>2210105</v>
      </c>
      <c r="B1695" s="667"/>
      <c r="C1695" s="667" t="s">
        <v>2176</v>
      </c>
    </row>
    <row r="1696" spans="1:3" ht="15.6">
      <c r="A1696" s="668">
        <v>2210106</v>
      </c>
      <c r="B1696" s="667"/>
      <c r="C1696" s="667" t="s">
        <v>2177</v>
      </c>
    </row>
    <row r="1697" spans="1:3" ht="15.6">
      <c r="A1697" s="668">
        <v>2210107</v>
      </c>
      <c r="B1697" s="667"/>
      <c r="C1697" s="667" t="s">
        <v>1693</v>
      </c>
    </row>
    <row r="1698" spans="1:3" ht="15.6">
      <c r="A1698" s="668">
        <v>2210199</v>
      </c>
      <c r="B1698" s="667"/>
      <c r="C1698" s="667" t="s">
        <v>2178</v>
      </c>
    </row>
    <row r="1699" spans="1:3" ht="15.6">
      <c r="A1699" s="668">
        <v>22102</v>
      </c>
      <c r="B1699" s="667"/>
      <c r="C1699" s="667" t="s">
        <v>2179</v>
      </c>
    </row>
    <row r="1700" spans="1:3" ht="15.6">
      <c r="A1700" s="668">
        <v>2210201</v>
      </c>
      <c r="B1700" s="667"/>
      <c r="C1700" s="667" t="s">
        <v>727</v>
      </c>
    </row>
    <row r="1701" spans="1:3" ht="15.6">
      <c r="A1701" s="668">
        <v>2210202</v>
      </c>
      <c r="B1701" s="667"/>
      <c r="C1701" s="667" t="s">
        <v>2180</v>
      </c>
    </row>
    <row r="1702" spans="1:3" ht="15.6">
      <c r="A1702" s="668">
        <v>2210203</v>
      </c>
      <c r="B1702" s="667"/>
      <c r="C1702" s="667" t="s">
        <v>2181</v>
      </c>
    </row>
    <row r="1703" spans="1:3" ht="15.6">
      <c r="A1703" s="668">
        <v>22103</v>
      </c>
      <c r="B1703" s="667"/>
      <c r="C1703" s="667" t="s">
        <v>2182</v>
      </c>
    </row>
    <row r="1704" spans="1:3" ht="15.6">
      <c r="A1704" s="668">
        <v>2210301</v>
      </c>
      <c r="B1704" s="667"/>
      <c r="C1704" s="667" t="s">
        <v>2183</v>
      </c>
    </row>
    <row r="1705" spans="1:3" ht="15.6">
      <c r="A1705" s="668">
        <v>2210399</v>
      </c>
      <c r="B1705" s="667"/>
      <c r="C1705" s="667" t="s">
        <v>2184</v>
      </c>
    </row>
    <row r="1706" spans="1:3" ht="15.6">
      <c r="A1706" s="668">
        <v>222</v>
      </c>
      <c r="B1706" s="667"/>
      <c r="C1706" s="667" t="s">
        <v>2185</v>
      </c>
    </row>
    <row r="1707" spans="1:3" ht="15.6">
      <c r="A1707" s="668">
        <v>22201</v>
      </c>
      <c r="B1707" s="667"/>
      <c r="C1707" s="667" t="s">
        <v>2186</v>
      </c>
    </row>
    <row r="1708" spans="1:3" ht="15.6">
      <c r="A1708" s="668">
        <v>2220101</v>
      </c>
      <c r="B1708" s="667"/>
      <c r="C1708" s="667" t="s">
        <v>565</v>
      </c>
    </row>
    <row r="1709" spans="1:3" ht="15.6">
      <c r="A1709" s="668">
        <v>2220102</v>
      </c>
      <c r="B1709" s="667"/>
      <c r="C1709" s="667" t="s">
        <v>965</v>
      </c>
    </row>
    <row r="1710" spans="1:3" ht="15.6">
      <c r="A1710" s="668">
        <v>2220103</v>
      </c>
      <c r="B1710" s="667"/>
      <c r="C1710" s="667" t="s">
        <v>966</v>
      </c>
    </row>
    <row r="1711" spans="1:3" ht="15.6">
      <c r="A1711" s="668">
        <v>2220104</v>
      </c>
      <c r="B1711" s="667"/>
      <c r="C1711" s="667" t="s">
        <v>2187</v>
      </c>
    </row>
    <row r="1712" spans="1:3" ht="15.6">
      <c r="A1712" s="668">
        <v>2220105</v>
      </c>
      <c r="B1712" s="667"/>
      <c r="C1712" s="667" t="s">
        <v>2188</v>
      </c>
    </row>
    <row r="1713" spans="1:3" ht="15.6">
      <c r="A1713" s="668">
        <v>2220106</v>
      </c>
      <c r="B1713" s="667"/>
      <c r="C1713" s="667" t="s">
        <v>2189</v>
      </c>
    </row>
    <row r="1714" spans="1:3" ht="15.6">
      <c r="A1714" s="668">
        <v>2220107</v>
      </c>
      <c r="B1714" s="667"/>
      <c r="C1714" s="667" t="s">
        <v>2190</v>
      </c>
    </row>
    <row r="1715" spans="1:3" ht="15.6">
      <c r="A1715" s="668">
        <v>2220112</v>
      </c>
      <c r="B1715" s="667"/>
      <c r="C1715" s="667" t="s">
        <v>2191</v>
      </c>
    </row>
    <row r="1716" spans="1:3" ht="15.6">
      <c r="A1716" s="668">
        <v>2220113</v>
      </c>
      <c r="B1716" s="667"/>
      <c r="C1716" s="667" t="s">
        <v>2192</v>
      </c>
    </row>
    <row r="1717" spans="1:3" ht="15.6">
      <c r="A1717" s="668">
        <v>2220114</v>
      </c>
      <c r="B1717" s="667"/>
      <c r="C1717" s="667" t="s">
        <v>2193</v>
      </c>
    </row>
    <row r="1718" spans="1:3" ht="15.6">
      <c r="A1718" s="668">
        <v>2220115</v>
      </c>
      <c r="B1718" s="667"/>
      <c r="C1718" s="667" t="s">
        <v>2194</v>
      </c>
    </row>
    <row r="1719" spans="1:3" ht="15.6">
      <c r="A1719" s="668">
        <v>2220118</v>
      </c>
      <c r="B1719" s="667"/>
      <c r="C1719" s="667" t="s">
        <v>2195</v>
      </c>
    </row>
    <row r="1720" spans="1:3" ht="15.6">
      <c r="A1720" s="668">
        <v>2220150</v>
      </c>
      <c r="B1720" s="667"/>
      <c r="C1720" s="667" t="s">
        <v>973</v>
      </c>
    </row>
    <row r="1721" spans="1:3" ht="15.6">
      <c r="A1721" s="668">
        <v>2220199</v>
      </c>
      <c r="B1721" s="667"/>
      <c r="C1721" s="667" t="s">
        <v>2196</v>
      </c>
    </row>
    <row r="1722" spans="1:3" ht="15.6">
      <c r="A1722" s="668">
        <v>22202</v>
      </c>
      <c r="B1722" s="667"/>
      <c r="C1722" s="667" t="s">
        <v>2197</v>
      </c>
    </row>
    <row r="1723" spans="1:3" ht="15.6">
      <c r="A1723" s="668">
        <v>2220201</v>
      </c>
      <c r="B1723" s="667"/>
      <c r="C1723" s="667" t="s">
        <v>565</v>
      </c>
    </row>
    <row r="1724" spans="1:3" ht="15.6">
      <c r="A1724" s="668">
        <v>2220202</v>
      </c>
      <c r="B1724" s="667"/>
      <c r="C1724" s="667" t="s">
        <v>965</v>
      </c>
    </row>
    <row r="1725" spans="1:3" ht="15.6">
      <c r="A1725" s="668">
        <v>2220203</v>
      </c>
      <c r="B1725" s="667"/>
      <c r="C1725" s="667" t="s">
        <v>966</v>
      </c>
    </row>
    <row r="1726" spans="1:3" ht="15.6">
      <c r="A1726" s="668">
        <v>2220204</v>
      </c>
      <c r="B1726" s="667"/>
      <c r="C1726" s="667" t="s">
        <v>2198</v>
      </c>
    </row>
    <row r="1727" spans="1:3" ht="15.6">
      <c r="A1727" s="668">
        <v>2220205</v>
      </c>
      <c r="B1727" s="667"/>
      <c r="C1727" s="667" t="s">
        <v>2199</v>
      </c>
    </row>
    <row r="1728" spans="1:3" ht="15.6">
      <c r="A1728" s="668">
        <v>2220206</v>
      </c>
      <c r="B1728" s="667"/>
      <c r="C1728" s="667" t="s">
        <v>2200</v>
      </c>
    </row>
    <row r="1729" spans="1:3" ht="15.6">
      <c r="A1729" s="668">
        <v>2220207</v>
      </c>
      <c r="B1729" s="667"/>
      <c r="C1729" s="667" t="s">
        <v>2201</v>
      </c>
    </row>
    <row r="1730" spans="1:3" ht="15.6">
      <c r="A1730" s="668">
        <v>2220209</v>
      </c>
      <c r="B1730" s="667"/>
      <c r="C1730" s="667" t="s">
        <v>2202</v>
      </c>
    </row>
    <row r="1731" spans="1:3" ht="15.6">
      <c r="A1731" s="668">
        <v>2220210</v>
      </c>
      <c r="B1731" s="667"/>
      <c r="C1731" s="667" t="s">
        <v>2203</v>
      </c>
    </row>
    <row r="1732" spans="1:3" ht="15.6">
      <c r="A1732" s="668">
        <v>2220211</v>
      </c>
      <c r="B1732" s="667"/>
      <c r="C1732" s="667" t="s">
        <v>2204</v>
      </c>
    </row>
    <row r="1733" spans="1:3" ht="15.6">
      <c r="A1733" s="668">
        <v>2220212</v>
      </c>
      <c r="B1733" s="667"/>
      <c r="C1733" s="667" t="s">
        <v>2205</v>
      </c>
    </row>
    <row r="1734" spans="1:3" ht="15.6">
      <c r="A1734" s="668">
        <v>2220250</v>
      </c>
      <c r="B1734" s="667"/>
      <c r="C1734" s="667" t="s">
        <v>973</v>
      </c>
    </row>
    <row r="1735" spans="1:3" ht="15.6">
      <c r="A1735" s="668">
        <v>2220299</v>
      </c>
      <c r="B1735" s="667"/>
      <c r="C1735" s="667" t="s">
        <v>2206</v>
      </c>
    </row>
    <row r="1736" spans="1:3" ht="15.6">
      <c r="A1736" s="668">
        <v>22203</v>
      </c>
      <c r="B1736" s="667"/>
      <c r="C1736" s="667" t="s">
        <v>2207</v>
      </c>
    </row>
    <row r="1737" spans="1:3" ht="15.6">
      <c r="A1737" s="668">
        <v>2220301</v>
      </c>
      <c r="B1737" s="667"/>
      <c r="C1737" s="667" t="s">
        <v>2208</v>
      </c>
    </row>
    <row r="1738" spans="1:3" ht="15.6">
      <c r="A1738" s="668">
        <v>2220302</v>
      </c>
      <c r="B1738" s="667"/>
      <c r="C1738" s="667" t="s">
        <v>2209</v>
      </c>
    </row>
    <row r="1739" spans="1:3" ht="15.6">
      <c r="A1739" s="668">
        <v>2220303</v>
      </c>
      <c r="B1739" s="667"/>
      <c r="C1739" s="667" t="s">
        <v>2210</v>
      </c>
    </row>
    <row r="1740" spans="1:3" ht="15.6">
      <c r="A1740" s="668">
        <v>2220304</v>
      </c>
      <c r="B1740" s="667"/>
      <c r="C1740" s="667" t="s">
        <v>2211</v>
      </c>
    </row>
    <row r="1741" spans="1:3" ht="15.6">
      <c r="A1741" s="668">
        <v>2220399</v>
      </c>
      <c r="B1741" s="667"/>
      <c r="C1741" s="667" t="s">
        <v>2212</v>
      </c>
    </row>
    <row r="1742" spans="1:3" ht="15.6">
      <c r="A1742" s="668">
        <v>22204</v>
      </c>
      <c r="B1742" s="667"/>
      <c r="C1742" s="667" t="s">
        <v>2213</v>
      </c>
    </row>
    <row r="1743" spans="1:3" ht="15.6">
      <c r="A1743" s="668">
        <v>2220401</v>
      </c>
      <c r="B1743" s="667"/>
      <c r="C1743" s="667" t="s">
        <v>2214</v>
      </c>
    </row>
    <row r="1744" spans="1:3" ht="15.6">
      <c r="A1744" s="668">
        <v>2220402</v>
      </c>
      <c r="B1744" s="667"/>
      <c r="C1744" s="667" t="s">
        <v>2215</v>
      </c>
    </row>
    <row r="1745" spans="1:3" ht="15.6">
      <c r="A1745" s="668">
        <v>2220403</v>
      </c>
      <c r="B1745" s="667"/>
      <c r="C1745" s="667" t="s">
        <v>2216</v>
      </c>
    </row>
    <row r="1746" spans="1:3" ht="15.6">
      <c r="A1746" s="668">
        <v>2220404</v>
      </c>
      <c r="B1746" s="667"/>
      <c r="C1746" s="667" t="s">
        <v>2217</v>
      </c>
    </row>
    <row r="1747" spans="1:3" ht="15.6">
      <c r="A1747" s="668">
        <v>2220499</v>
      </c>
      <c r="B1747" s="667"/>
      <c r="C1747" s="667" t="s">
        <v>2218</v>
      </c>
    </row>
    <row r="1748" spans="1:3" ht="15.6">
      <c r="A1748" s="668">
        <v>22205</v>
      </c>
      <c r="B1748" s="667"/>
      <c r="C1748" s="667" t="s">
        <v>2219</v>
      </c>
    </row>
    <row r="1749" spans="1:3" ht="15.6">
      <c r="A1749" s="668">
        <v>2220501</v>
      </c>
      <c r="B1749" s="667"/>
      <c r="C1749" s="667" t="s">
        <v>2220</v>
      </c>
    </row>
    <row r="1750" spans="1:3" ht="15.6">
      <c r="A1750" s="668">
        <v>2220502</v>
      </c>
      <c r="B1750" s="667"/>
      <c r="C1750" s="667" t="s">
        <v>2221</v>
      </c>
    </row>
    <row r="1751" spans="1:3" ht="15.6">
      <c r="A1751" s="668">
        <v>2220503</v>
      </c>
      <c r="B1751" s="667"/>
      <c r="C1751" s="667" t="s">
        <v>2222</v>
      </c>
    </row>
    <row r="1752" spans="1:3" ht="15.6">
      <c r="A1752" s="668">
        <v>2220504</v>
      </c>
      <c r="B1752" s="667"/>
      <c r="C1752" s="667" t="s">
        <v>2223</v>
      </c>
    </row>
    <row r="1753" spans="1:3" ht="15.6">
      <c r="A1753" s="668">
        <v>2220505</v>
      </c>
      <c r="B1753" s="667"/>
      <c r="C1753" s="667" t="s">
        <v>2224</v>
      </c>
    </row>
    <row r="1754" spans="1:3" ht="15.6">
      <c r="A1754" s="668">
        <v>2220506</v>
      </c>
      <c r="B1754" s="667"/>
      <c r="C1754" s="667" t="s">
        <v>2225</v>
      </c>
    </row>
    <row r="1755" spans="1:3" ht="15.6">
      <c r="A1755" s="668">
        <v>2220507</v>
      </c>
      <c r="B1755" s="667"/>
      <c r="C1755" s="667" t="s">
        <v>2226</v>
      </c>
    </row>
    <row r="1756" spans="1:3" ht="15.6">
      <c r="A1756" s="668">
        <v>2220508</v>
      </c>
      <c r="B1756" s="667"/>
      <c r="C1756" s="667" t="s">
        <v>2227</v>
      </c>
    </row>
    <row r="1757" spans="1:3" ht="15.6">
      <c r="A1757" s="668">
        <v>2220509</v>
      </c>
      <c r="B1757" s="667"/>
      <c r="C1757" s="667" t="s">
        <v>2228</v>
      </c>
    </row>
    <row r="1758" spans="1:3" ht="15.6">
      <c r="A1758" s="668">
        <v>2220510</v>
      </c>
      <c r="B1758" s="667"/>
      <c r="C1758" s="667" t="s">
        <v>2229</v>
      </c>
    </row>
    <row r="1759" spans="1:3" ht="15.6">
      <c r="A1759" s="668">
        <v>2220599</v>
      </c>
      <c r="B1759" s="667"/>
      <c r="C1759" s="667" t="s">
        <v>2230</v>
      </c>
    </row>
    <row r="1760" spans="1:3" ht="15.6">
      <c r="A1760" s="668">
        <v>227</v>
      </c>
      <c r="B1760" s="667"/>
      <c r="C1760" s="667" t="s">
        <v>2231</v>
      </c>
    </row>
    <row r="1761" spans="1:3" ht="15.6">
      <c r="A1761" s="668">
        <v>228</v>
      </c>
      <c r="B1761" s="667"/>
      <c r="C1761" s="667" t="s">
        <v>2232</v>
      </c>
    </row>
    <row r="1762" spans="1:3" ht="15.6">
      <c r="A1762" s="668">
        <v>22801</v>
      </c>
      <c r="B1762" s="667"/>
      <c r="C1762" s="667" t="s">
        <v>2233</v>
      </c>
    </row>
    <row r="1763" spans="1:3" ht="15.6">
      <c r="A1763" s="668">
        <v>22804</v>
      </c>
      <c r="B1763" s="667"/>
      <c r="C1763" s="667" t="s">
        <v>2234</v>
      </c>
    </row>
    <row r="1764" spans="1:3" ht="15.6">
      <c r="A1764" s="668">
        <v>22805</v>
      </c>
      <c r="B1764" s="667"/>
      <c r="C1764" s="667" t="s">
        <v>2235</v>
      </c>
    </row>
    <row r="1765" spans="1:3" ht="15.6">
      <c r="A1765" s="668">
        <v>22806</v>
      </c>
      <c r="B1765" s="667"/>
      <c r="C1765" s="667" t="s">
        <v>2236</v>
      </c>
    </row>
    <row r="1766" spans="1:3" ht="15.6">
      <c r="A1766" s="668">
        <v>22807</v>
      </c>
      <c r="B1766" s="667"/>
      <c r="C1766" s="667" t="s">
        <v>2237</v>
      </c>
    </row>
    <row r="1767" spans="1:3" ht="15.6">
      <c r="A1767" s="668">
        <v>2280701</v>
      </c>
      <c r="B1767" s="667"/>
      <c r="C1767" s="667" t="s">
        <v>2238</v>
      </c>
    </row>
    <row r="1768" spans="1:3" ht="15.6">
      <c r="A1768" s="668">
        <v>2280702</v>
      </c>
      <c r="B1768" s="667"/>
      <c r="C1768" s="667" t="s">
        <v>2239</v>
      </c>
    </row>
    <row r="1769" spans="1:3" ht="15.6">
      <c r="A1769" s="668">
        <v>22808</v>
      </c>
      <c r="B1769" s="667"/>
      <c r="C1769" s="667" t="s">
        <v>2240</v>
      </c>
    </row>
    <row r="1770" spans="1:3" ht="15.6">
      <c r="A1770" s="668">
        <v>22809</v>
      </c>
      <c r="B1770" s="667"/>
      <c r="C1770" s="667" t="s">
        <v>2241</v>
      </c>
    </row>
    <row r="1771" spans="1:3" ht="15.6">
      <c r="A1771" s="668">
        <v>2280901</v>
      </c>
      <c r="B1771" s="667"/>
      <c r="C1771" s="667" t="s">
        <v>2242</v>
      </c>
    </row>
    <row r="1772" spans="1:3" ht="15.6">
      <c r="A1772" s="668">
        <v>2280902</v>
      </c>
      <c r="B1772" s="667"/>
      <c r="C1772" s="667" t="s">
        <v>2243</v>
      </c>
    </row>
    <row r="1773" spans="1:3" ht="15.6">
      <c r="A1773" s="668">
        <v>2280903</v>
      </c>
      <c r="B1773" s="667"/>
      <c r="C1773" s="667" t="s">
        <v>2244</v>
      </c>
    </row>
    <row r="1774" spans="1:3" ht="15.6">
      <c r="A1774" s="668">
        <v>2280904</v>
      </c>
      <c r="B1774" s="667"/>
      <c r="C1774" s="667" t="s">
        <v>2245</v>
      </c>
    </row>
    <row r="1775" spans="1:3" ht="15.6">
      <c r="A1775" s="668">
        <v>2280905</v>
      </c>
      <c r="B1775" s="667"/>
      <c r="C1775" s="667" t="s">
        <v>2246</v>
      </c>
    </row>
    <row r="1776" spans="1:3" ht="15.6">
      <c r="A1776" s="668">
        <v>2280906</v>
      </c>
      <c r="B1776" s="667"/>
      <c r="C1776" s="667" t="s">
        <v>2247</v>
      </c>
    </row>
    <row r="1777" spans="1:3" ht="15.6">
      <c r="A1777" s="668">
        <v>22810</v>
      </c>
      <c r="B1777" s="667"/>
      <c r="C1777" s="667" t="s">
        <v>2248</v>
      </c>
    </row>
    <row r="1778" spans="1:3" ht="15.6">
      <c r="A1778" s="668">
        <v>2281001</v>
      </c>
      <c r="B1778" s="667"/>
      <c r="C1778" s="667" t="s">
        <v>2249</v>
      </c>
    </row>
    <row r="1779" spans="1:3" ht="15.6">
      <c r="A1779" s="668">
        <v>2281002</v>
      </c>
      <c r="B1779" s="667"/>
      <c r="C1779" s="667" t="s">
        <v>2250</v>
      </c>
    </row>
    <row r="1780" spans="1:3" ht="15.6">
      <c r="A1780" s="668">
        <v>22811</v>
      </c>
      <c r="B1780" s="667"/>
      <c r="C1780" s="667" t="s">
        <v>2251</v>
      </c>
    </row>
    <row r="1781" spans="1:3" ht="15.6">
      <c r="A1781" s="668">
        <v>22812</v>
      </c>
      <c r="B1781" s="667"/>
      <c r="C1781" s="667" t="s">
        <v>2252</v>
      </c>
    </row>
    <row r="1782" spans="1:3" ht="15.6">
      <c r="A1782" s="668">
        <v>22813</v>
      </c>
      <c r="B1782" s="667"/>
      <c r="C1782" s="667" t="s">
        <v>2253</v>
      </c>
    </row>
    <row r="1783" spans="1:3" ht="15.6">
      <c r="A1783" s="668">
        <v>22814</v>
      </c>
      <c r="B1783" s="667"/>
      <c r="C1783" s="667" t="s">
        <v>2254</v>
      </c>
    </row>
    <row r="1784" spans="1:3" ht="15.6">
      <c r="A1784" s="668">
        <v>229</v>
      </c>
      <c r="B1784" s="667"/>
      <c r="C1784" s="667" t="s">
        <v>725</v>
      </c>
    </row>
    <row r="1785" spans="1:3" ht="15.6">
      <c r="A1785" s="668">
        <v>22902</v>
      </c>
      <c r="B1785" s="667"/>
      <c r="C1785" s="667" t="s">
        <v>2255</v>
      </c>
    </row>
    <row r="1786" spans="1:3" ht="15.6">
      <c r="A1786" s="668">
        <v>22904</v>
      </c>
      <c r="B1786" s="667"/>
      <c r="C1786" s="667" t="s">
        <v>2256</v>
      </c>
    </row>
    <row r="1787" spans="1:3" ht="15.6">
      <c r="A1787" s="668">
        <v>22908</v>
      </c>
      <c r="B1787" s="667"/>
      <c r="C1787" s="667" t="s">
        <v>2257</v>
      </c>
    </row>
    <row r="1788" spans="1:3" ht="15.6">
      <c r="A1788" s="668">
        <v>2290802</v>
      </c>
      <c r="B1788" s="667"/>
      <c r="C1788" s="667" t="s">
        <v>2258</v>
      </c>
    </row>
    <row r="1789" spans="1:3" ht="15.6">
      <c r="A1789" s="668">
        <v>2290803</v>
      </c>
      <c r="B1789" s="667"/>
      <c r="C1789" s="667" t="s">
        <v>2259</v>
      </c>
    </row>
    <row r="1790" spans="1:3" ht="15.6">
      <c r="A1790" s="668">
        <v>2290804</v>
      </c>
      <c r="B1790" s="667"/>
      <c r="C1790" s="667" t="s">
        <v>2260</v>
      </c>
    </row>
    <row r="1791" spans="1:3" ht="15.6">
      <c r="A1791" s="668">
        <v>2290805</v>
      </c>
      <c r="B1791" s="667"/>
      <c r="C1791" s="667" t="s">
        <v>2261</v>
      </c>
    </row>
    <row r="1792" spans="1:3" ht="15.6">
      <c r="A1792" s="668">
        <v>2290806</v>
      </c>
      <c r="B1792" s="667"/>
      <c r="C1792" s="667" t="s">
        <v>2262</v>
      </c>
    </row>
    <row r="1793" spans="1:3" ht="15.6">
      <c r="A1793" s="668">
        <v>2290807</v>
      </c>
      <c r="B1793" s="667"/>
      <c r="C1793" s="667" t="s">
        <v>2263</v>
      </c>
    </row>
    <row r="1794" spans="1:3" ht="15.6">
      <c r="A1794" s="668">
        <v>2290808</v>
      </c>
      <c r="B1794" s="667"/>
      <c r="C1794" s="667" t="s">
        <v>2264</v>
      </c>
    </row>
    <row r="1795" spans="1:3" ht="15.6">
      <c r="A1795" s="668">
        <v>2290899</v>
      </c>
      <c r="B1795" s="667"/>
      <c r="C1795" s="667" t="s">
        <v>2265</v>
      </c>
    </row>
    <row r="1796" spans="1:3" ht="15.6">
      <c r="A1796" s="668">
        <v>22951</v>
      </c>
      <c r="B1796" s="667"/>
      <c r="C1796" s="667" t="s">
        <v>1273</v>
      </c>
    </row>
    <row r="1797" spans="1:3" ht="15.6">
      <c r="A1797" s="668">
        <v>2295101</v>
      </c>
      <c r="B1797" s="667"/>
      <c r="C1797" s="667" t="s">
        <v>1274</v>
      </c>
    </row>
    <row r="1798" spans="1:3" ht="15.6">
      <c r="A1798" s="668">
        <v>2295102</v>
      </c>
      <c r="B1798" s="667"/>
      <c r="C1798" s="667" t="s">
        <v>1275</v>
      </c>
    </row>
    <row r="1799" spans="1:3" ht="15.6">
      <c r="A1799" s="668">
        <v>2295103</v>
      </c>
      <c r="B1799" s="667"/>
      <c r="C1799" s="667" t="s">
        <v>1276</v>
      </c>
    </row>
    <row r="1800" spans="1:3" ht="15.6">
      <c r="A1800" s="668">
        <v>2295104</v>
      </c>
      <c r="B1800" s="667"/>
      <c r="C1800" s="667" t="s">
        <v>1277</v>
      </c>
    </row>
    <row r="1801" spans="1:3" ht="15.6">
      <c r="A1801" s="668">
        <v>2295105</v>
      </c>
      <c r="B1801" s="667"/>
      <c r="C1801" s="667" t="s">
        <v>1278</v>
      </c>
    </row>
    <row r="1802" spans="1:3" ht="15.6">
      <c r="A1802" s="668">
        <v>2295106</v>
      </c>
      <c r="B1802" s="667"/>
      <c r="C1802" s="667" t="s">
        <v>1279</v>
      </c>
    </row>
    <row r="1803" spans="1:3" ht="15.6">
      <c r="A1803" s="668">
        <v>2295107</v>
      </c>
      <c r="B1803" s="667"/>
      <c r="C1803" s="667" t="s">
        <v>1280</v>
      </c>
    </row>
    <row r="1804" spans="1:3" ht="15.6">
      <c r="A1804" s="668">
        <v>2295108</v>
      </c>
      <c r="B1804" s="667"/>
      <c r="C1804" s="667" t="s">
        <v>1281</v>
      </c>
    </row>
    <row r="1805" spans="1:3" ht="15.6">
      <c r="A1805" s="668">
        <v>2295199</v>
      </c>
      <c r="B1805" s="667"/>
      <c r="C1805" s="667" t="s">
        <v>1282</v>
      </c>
    </row>
    <row r="1806" spans="1:3" ht="15.6">
      <c r="A1806" s="668">
        <v>22960</v>
      </c>
      <c r="B1806" s="667"/>
      <c r="C1806" s="667" t="s">
        <v>2266</v>
      </c>
    </row>
    <row r="1807" spans="1:3" ht="15.6">
      <c r="A1807" s="668">
        <v>2296001</v>
      </c>
      <c r="B1807" s="667"/>
      <c r="C1807" s="667" t="s">
        <v>2267</v>
      </c>
    </row>
    <row r="1808" spans="1:3" ht="15.6">
      <c r="A1808" s="668">
        <v>2296002</v>
      </c>
      <c r="B1808" s="667"/>
      <c r="C1808" s="667" t="s">
        <v>2268</v>
      </c>
    </row>
    <row r="1809" spans="1:3" ht="15.6">
      <c r="A1809" s="668">
        <v>2296003</v>
      </c>
      <c r="B1809" s="667"/>
      <c r="C1809" s="667" t="s">
        <v>2269</v>
      </c>
    </row>
    <row r="1810" spans="1:3" ht="15.6">
      <c r="A1810" s="668">
        <v>2296004</v>
      </c>
      <c r="B1810" s="667"/>
      <c r="C1810" s="667" t="s">
        <v>2270</v>
      </c>
    </row>
    <row r="1811" spans="1:3" ht="15.6">
      <c r="A1811" s="668">
        <v>2296005</v>
      </c>
      <c r="B1811" s="667"/>
      <c r="C1811" s="667" t="s">
        <v>2271</v>
      </c>
    </row>
    <row r="1812" spans="1:3" ht="15.6">
      <c r="A1812" s="668">
        <v>2296006</v>
      </c>
      <c r="B1812" s="667"/>
      <c r="C1812" s="667" t="s">
        <v>2272</v>
      </c>
    </row>
    <row r="1813" spans="1:3" ht="15.6">
      <c r="A1813" s="668">
        <v>2296010</v>
      </c>
      <c r="B1813" s="667"/>
      <c r="C1813" s="667" t="s">
        <v>2273</v>
      </c>
    </row>
    <row r="1814" spans="1:3" ht="15.6">
      <c r="A1814" s="668">
        <v>2296011</v>
      </c>
      <c r="B1814" s="667"/>
      <c r="C1814" s="667" t="s">
        <v>2274</v>
      </c>
    </row>
    <row r="1815" spans="1:3" ht="15.6">
      <c r="A1815" s="668">
        <v>2296012</v>
      </c>
      <c r="B1815" s="667"/>
      <c r="C1815" s="667" t="s">
        <v>2275</v>
      </c>
    </row>
    <row r="1816" spans="1:3" ht="15.6">
      <c r="A1816" s="668">
        <v>2296013</v>
      </c>
      <c r="B1816" s="667"/>
      <c r="C1816" s="667" t="s">
        <v>2276</v>
      </c>
    </row>
    <row r="1817" spans="1:3" ht="15.6">
      <c r="A1817" s="668">
        <v>2296099</v>
      </c>
      <c r="B1817" s="667"/>
      <c r="C1817" s="667" t="s">
        <v>2277</v>
      </c>
    </row>
    <row r="1818" spans="1:3" ht="15.6">
      <c r="A1818" s="668">
        <v>22961</v>
      </c>
      <c r="B1818" s="667"/>
      <c r="C1818" s="667" t="s">
        <v>2278</v>
      </c>
    </row>
    <row r="1819" spans="1:3" ht="15.6">
      <c r="A1819" s="668">
        <v>22999</v>
      </c>
      <c r="B1819" s="667"/>
      <c r="C1819" s="667" t="s">
        <v>725</v>
      </c>
    </row>
    <row r="1820" spans="1:3" ht="15.6">
      <c r="A1820" s="668">
        <v>2299901</v>
      </c>
      <c r="B1820" s="667"/>
      <c r="C1820" s="667" t="s">
        <v>725</v>
      </c>
    </row>
    <row r="1821" spans="1:3" ht="15.6">
      <c r="A1821" s="668">
        <v>230</v>
      </c>
      <c r="B1821" s="667"/>
      <c r="C1821" s="667" t="s">
        <v>2279</v>
      </c>
    </row>
    <row r="1822" spans="1:3" ht="15.6">
      <c r="A1822" s="668">
        <v>23001</v>
      </c>
      <c r="B1822" s="667"/>
      <c r="C1822" s="667" t="s">
        <v>2280</v>
      </c>
    </row>
    <row r="1823" spans="1:3" ht="15.6">
      <c r="A1823" s="668">
        <v>2300101</v>
      </c>
      <c r="B1823" s="667"/>
      <c r="C1823" s="667" t="s">
        <v>2281</v>
      </c>
    </row>
    <row r="1824" spans="1:3" ht="15.6">
      <c r="A1824" s="668">
        <v>2300102</v>
      </c>
      <c r="B1824" s="667"/>
      <c r="C1824" s="667" t="s">
        <v>2282</v>
      </c>
    </row>
    <row r="1825" spans="1:3" ht="15.6">
      <c r="A1825" s="668">
        <v>2300103</v>
      </c>
      <c r="B1825" s="667"/>
      <c r="C1825" s="667" t="s">
        <v>2283</v>
      </c>
    </row>
    <row r="1826" spans="1:3" ht="15.6">
      <c r="A1826" s="668">
        <v>2300199</v>
      </c>
      <c r="B1826" s="667"/>
      <c r="C1826" s="667" t="s">
        <v>2284</v>
      </c>
    </row>
    <row r="1827" spans="1:3" ht="15.6">
      <c r="A1827" s="668">
        <v>23002</v>
      </c>
      <c r="B1827" s="667"/>
      <c r="C1827" s="667" t="s">
        <v>2285</v>
      </c>
    </row>
    <row r="1828" spans="1:3" ht="15.6">
      <c r="A1828" s="668">
        <v>2300201</v>
      </c>
      <c r="B1828" s="667"/>
      <c r="C1828" s="667" t="s">
        <v>2286</v>
      </c>
    </row>
    <row r="1829" spans="1:3" ht="15.6">
      <c r="A1829" s="668">
        <v>2300202</v>
      </c>
      <c r="B1829" s="667"/>
      <c r="C1829" s="667" t="s">
        <v>2287</v>
      </c>
    </row>
    <row r="1830" spans="1:3" ht="15.6">
      <c r="A1830" s="668">
        <v>2300203</v>
      </c>
      <c r="B1830" s="667"/>
      <c r="C1830" s="667" t="s">
        <v>2288</v>
      </c>
    </row>
    <row r="1831" spans="1:3" ht="15.6">
      <c r="A1831" s="668">
        <v>2300207</v>
      </c>
      <c r="B1831" s="667"/>
      <c r="C1831" s="667" t="s">
        <v>2289</v>
      </c>
    </row>
    <row r="1832" spans="1:3" ht="15.6">
      <c r="A1832" s="668">
        <v>2300208</v>
      </c>
      <c r="B1832" s="667"/>
      <c r="C1832" s="667" t="s">
        <v>2290</v>
      </c>
    </row>
    <row r="1833" spans="1:3" ht="15.6">
      <c r="A1833" s="668">
        <v>2300209</v>
      </c>
      <c r="B1833" s="667"/>
      <c r="C1833" s="667" t="s">
        <v>2291</v>
      </c>
    </row>
    <row r="1834" spans="1:3" ht="15.6">
      <c r="A1834" s="668">
        <v>2300210</v>
      </c>
      <c r="B1834" s="667"/>
      <c r="C1834" s="667" t="s">
        <v>2292</v>
      </c>
    </row>
    <row r="1835" spans="1:3" ht="15.6">
      <c r="A1835" s="668">
        <v>2300211</v>
      </c>
      <c r="B1835" s="667"/>
      <c r="C1835" s="667" t="s">
        <v>2293</v>
      </c>
    </row>
    <row r="1836" spans="1:3" ht="15.6">
      <c r="A1836" s="668">
        <v>2300212</v>
      </c>
      <c r="B1836" s="667"/>
      <c r="C1836" s="667" t="s">
        <v>2294</v>
      </c>
    </row>
    <row r="1837" spans="1:3" ht="15.6">
      <c r="A1837" s="668">
        <v>2300214</v>
      </c>
      <c r="B1837" s="667"/>
      <c r="C1837" s="667" t="s">
        <v>2295</v>
      </c>
    </row>
    <row r="1838" spans="1:3" ht="15.6">
      <c r="A1838" s="668">
        <v>2300215</v>
      </c>
      <c r="B1838" s="667"/>
      <c r="C1838" s="667" t="s">
        <v>2296</v>
      </c>
    </row>
    <row r="1839" spans="1:3" ht="15.6">
      <c r="A1839" s="668">
        <v>2300216</v>
      </c>
      <c r="B1839" s="667"/>
      <c r="C1839" s="667" t="s">
        <v>2297</v>
      </c>
    </row>
    <row r="1840" spans="1:3" ht="15.6">
      <c r="A1840" s="668">
        <v>2300220</v>
      </c>
      <c r="B1840" s="667"/>
      <c r="C1840" s="667" t="s">
        <v>2298</v>
      </c>
    </row>
    <row r="1841" spans="1:3" ht="15.6">
      <c r="A1841" s="668">
        <v>2300221</v>
      </c>
      <c r="B1841" s="667"/>
      <c r="C1841" s="667" t="s">
        <v>2299</v>
      </c>
    </row>
    <row r="1842" spans="1:3" ht="15.6">
      <c r="A1842" s="668">
        <v>2300222</v>
      </c>
      <c r="B1842" s="667"/>
      <c r="C1842" s="667" t="s">
        <v>2300</v>
      </c>
    </row>
    <row r="1843" spans="1:3" ht="15.6">
      <c r="A1843" s="668">
        <v>2300223</v>
      </c>
      <c r="B1843" s="667"/>
      <c r="C1843" s="667" t="s">
        <v>2301</v>
      </c>
    </row>
    <row r="1844" spans="1:3" ht="15.6">
      <c r="A1844" s="668">
        <v>2300224</v>
      </c>
      <c r="B1844" s="667"/>
      <c r="C1844" s="667" t="s">
        <v>2302</v>
      </c>
    </row>
    <row r="1845" spans="1:3" ht="15.6">
      <c r="A1845" s="668">
        <v>2300225</v>
      </c>
      <c r="B1845" s="667"/>
      <c r="C1845" s="667" t="s">
        <v>2303</v>
      </c>
    </row>
    <row r="1846" spans="1:3" ht="15.6">
      <c r="A1846" s="668">
        <v>2300226</v>
      </c>
      <c r="B1846" s="667"/>
      <c r="C1846" s="667" t="s">
        <v>2304</v>
      </c>
    </row>
    <row r="1847" spans="1:3" ht="15.6">
      <c r="A1847" s="668">
        <v>2300227</v>
      </c>
      <c r="B1847" s="667"/>
      <c r="C1847" s="667" t="s">
        <v>2305</v>
      </c>
    </row>
    <row r="1848" spans="1:3" ht="15.6">
      <c r="A1848" s="668">
        <v>2300299</v>
      </c>
      <c r="B1848" s="667"/>
      <c r="C1848" s="667" t="s">
        <v>2306</v>
      </c>
    </row>
    <row r="1849" spans="1:3" ht="15.6">
      <c r="A1849" s="668">
        <v>23003</v>
      </c>
      <c r="B1849" s="667"/>
      <c r="C1849" s="667" t="s">
        <v>2307</v>
      </c>
    </row>
    <row r="1850" spans="1:3" ht="15.6">
      <c r="A1850" s="668">
        <v>2300301</v>
      </c>
      <c r="B1850" s="667"/>
      <c r="C1850" s="667" t="s">
        <v>2100</v>
      </c>
    </row>
    <row r="1851" spans="1:3" ht="15.6">
      <c r="A1851" s="668">
        <v>2300302</v>
      </c>
      <c r="B1851" s="667"/>
      <c r="C1851" s="667" t="s">
        <v>2308</v>
      </c>
    </row>
    <row r="1852" spans="1:3" ht="15.6">
      <c r="A1852" s="668">
        <v>2300303</v>
      </c>
      <c r="B1852" s="667"/>
      <c r="C1852" s="667" t="s">
        <v>2309</v>
      </c>
    </row>
    <row r="1853" spans="1:3" ht="15.6">
      <c r="A1853" s="668">
        <v>2300304</v>
      </c>
      <c r="B1853" s="667"/>
      <c r="C1853" s="667" t="s">
        <v>2310</v>
      </c>
    </row>
    <row r="1854" spans="1:3" ht="15.6">
      <c r="A1854" s="668">
        <v>2300305</v>
      </c>
      <c r="B1854" s="667"/>
      <c r="C1854" s="667" t="s">
        <v>2101</v>
      </c>
    </row>
    <row r="1855" spans="1:3" ht="15.6">
      <c r="A1855" s="668">
        <v>2300306</v>
      </c>
      <c r="B1855" s="667"/>
      <c r="C1855" s="667" t="s">
        <v>2311</v>
      </c>
    </row>
    <row r="1856" spans="1:3" ht="15.6">
      <c r="A1856" s="668">
        <v>2300307</v>
      </c>
      <c r="B1856" s="667"/>
      <c r="C1856" s="667" t="s">
        <v>2102</v>
      </c>
    </row>
    <row r="1857" spans="1:3" ht="15.6">
      <c r="A1857" s="668">
        <v>2300308</v>
      </c>
      <c r="B1857" s="667"/>
      <c r="C1857" s="667" t="s">
        <v>2312</v>
      </c>
    </row>
    <row r="1858" spans="1:3" ht="15.6">
      <c r="A1858" s="668">
        <v>2300310</v>
      </c>
      <c r="B1858" s="667"/>
      <c r="C1858" s="667" t="s">
        <v>2103</v>
      </c>
    </row>
    <row r="1859" spans="1:3" ht="15.6">
      <c r="A1859" s="668">
        <v>2300311</v>
      </c>
      <c r="B1859" s="667"/>
      <c r="C1859" s="667" t="s">
        <v>2104</v>
      </c>
    </row>
    <row r="1860" spans="1:3" ht="15.6">
      <c r="A1860" s="668">
        <v>2300312</v>
      </c>
      <c r="B1860" s="667"/>
      <c r="C1860" s="667" t="s">
        <v>2313</v>
      </c>
    </row>
    <row r="1861" spans="1:3" ht="15.6">
      <c r="A1861" s="668">
        <v>2300313</v>
      </c>
      <c r="B1861" s="667"/>
      <c r="C1861" s="667" t="s">
        <v>2314</v>
      </c>
    </row>
    <row r="1862" spans="1:3" ht="15.6">
      <c r="A1862" s="668">
        <v>2300314</v>
      </c>
      <c r="B1862" s="667"/>
      <c r="C1862" s="667" t="s">
        <v>2105</v>
      </c>
    </row>
    <row r="1863" spans="1:3" ht="15.6">
      <c r="A1863" s="668">
        <v>2300315</v>
      </c>
      <c r="B1863" s="667"/>
      <c r="C1863" s="667" t="s">
        <v>2315</v>
      </c>
    </row>
    <row r="1864" spans="1:3" ht="15.6">
      <c r="A1864" s="668">
        <v>2300316</v>
      </c>
      <c r="B1864" s="667"/>
      <c r="C1864" s="667" t="s">
        <v>2316</v>
      </c>
    </row>
    <row r="1865" spans="1:3" ht="15.6">
      <c r="A1865" s="668">
        <v>2300317</v>
      </c>
      <c r="B1865" s="667"/>
      <c r="C1865" s="667" t="s">
        <v>2317</v>
      </c>
    </row>
    <row r="1866" spans="1:3" ht="15.6">
      <c r="A1866" s="668">
        <v>2300320</v>
      </c>
      <c r="B1866" s="667"/>
      <c r="C1866" s="667" t="s">
        <v>2318</v>
      </c>
    </row>
    <row r="1867" spans="1:3" ht="15.6">
      <c r="A1867" s="668">
        <v>2300321</v>
      </c>
      <c r="B1867" s="667"/>
      <c r="C1867" s="667" t="s">
        <v>2106</v>
      </c>
    </row>
    <row r="1868" spans="1:3" ht="15.6">
      <c r="A1868" s="668">
        <v>2300322</v>
      </c>
      <c r="B1868" s="667"/>
      <c r="C1868" s="667" t="s">
        <v>2319</v>
      </c>
    </row>
    <row r="1869" spans="1:3" ht="15.6">
      <c r="A1869" s="668">
        <v>2300351</v>
      </c>
      <c r="B1869" s="667"/>
      <c r="C1869" s="667" t="s">
        <v>2320</v>
      </c>
    </row>
    <row r="1870" spans="1:3" ht="15.6">
      <c r="A1870" s="668">
        <v>2300399</v>
      </c>
      <c r="B1870" s="667"/>
      <c r="C1870" s="667" t="s">
        <v>725</v>
      </c>
    </row>
    <row r="1871" spans="1:3" ht="15.6">
      <c r="A1871" s="668">
        <v>23004</v>
      </c>
      <c r="B1871" s="667"/>
      <c r="C1871" s="667" t="s">
        <v>2321</v>
      </c>
    </row>
    <row r="1872" spans="1:3" ht="15.6">
      <c r="A1872" s="668">
        <v>2300401</v>
      </c>
      <c r="B1872" s="667"/>
      <c r="C1872" s="667" t="s">
        <v>2322</v>
      </c>
    </row>
    <row r="1873" spans="1:3" ht="15.6">
      <c r="A1873" s="668">
        <v>2300402</v>
      </c>
      <c r="B1873" s="667"/>
      <c r="C1873" s="667" t="s">
        <v>2323</v>
      </c>
    </row>
    <row r="1874" spans="1:3" ht="15.6">
      <c r="A1874" s="668">
        <v>23008</v>
      </c>
      <c r="B1874" s="667"/>
      <c r="C1874" s="667" t="s">
        <v>2324</v>
      </c>
    </row>
    <row r="1875" spans="1:3" ht="15.6">
      <c r="A1875" s="668">
        <v>2300801</v>
      </c>
      <c r="B1875" s="667"/>
      <c r="C1875" s="667" t="s">
        <v>2325</v>
      </c>
    </row>
    <row r="1876" spans="1:3" ht="15.6">
      <c r="A1876" s="668">
        <v>2300802</v>
      </c>
      <c r="B1876" s="667"/>
      <c r="C1876" s="667" t="s">
        <v>2326</v>
      </c>
    </row>
    <row r="1877" spans="1:3" ht="15.6">
      <c r="A1877" s="668">
        <v>2300803</v>
      </c>
      <c r="B1877" s="667"/>
      <c r="C1877" s="667" t="s">
        <v>2327</v>
      </c>
    </row>
    <row r="1878" spans="1:3" ht="15.6">
      <c r="A1878" s="668">
        <v>2300899</v>
      </c>
      <c r="B1878" s="667"/>
      <c r="C1878" s="667" t="s">
        <v>2328</v>
      </c>
    </row>
    <row r="1879" spans="1:3" ht="15.6">
      <c r="A1879" s="668">
        <v>23009</v>
      </c>
      <c r="B1879" s="667"/>
      <c r="C1879" s="667" t="s">
        <v>2329</v>
      </c>
    </row>
    <row r="1880" spans="1:3" ht="15.6">
      <c r="A1880" s="668">
        <v>2300901</v>
      </c>
      <c r="B1880" s="667"/>
      <c r="C1880" s="667" t="s">
        <v>2330</v>
      </c>
    </row>
    <row r="1881" spans="1:3" ht="15.6">
      <c r="A1881" s="668">
        <v>2300902</v>
      </c>
      <c r="B1881" s="667"/>
      <c r="C1881" s="667" t="s">
        <v>2331</v>
      </c>
    </row>
    <row r="1882" spans="1:3" ht="15.6">
      <c r="A1882" s="668">
        <v>2300903</v>
      </c>
      <c r="B1882" s="667"/>
      <c r="C1882" s="667" t="s">
        <v>2332</v>
      </c>
    </row>
    <row r="1883" spans="1:3" ht="15.6">
      <c r="A1883" s="668">
        <v>2300999</v>
      </c>
      <c r="B1883" s="667"/>
      <c r="C1883" s="667" t="s">
        <v>2333</v>
      </c>
    </row>
    <row r="1884" spans="1:3" ht="15.6">
      <c r="A1884" s="668">
        <v>23011</v>
      </c>
      <c r="B1884" s="667"/>
      <c r="C1884" s="667" t="s">
        <v>2334</v>
      </c>
    </row>
    <row r="1885" spans="1:3" ht="15.6">
      <c r="A1885" s="668">
        <v>2301101</v>
      </c>
      <c r="B1885" s="667"/>
      <c r="C1885" s="667" t="s">
        <v>2335</v>
      </c>
    </row>
    <row r="1886" spans="1:3" ht="15.6">
      <c r="A1886" s="668">
        <v>23013</v>
      </c>
      <c r="B1886" s="667"/>
      <c r="C1886" s="667" t="s">
        <v>2099</v>
      </c>
    </row>
    <row r="1887" spans="1:3" ht="15.6">
      <c r="A1887" s="668" t="s">
        <v>2336</v>
      </c>
      <c r="B1887" s="667"/>
      <c r="C1887" s="667"/>
    </row>
    <row r="1888" spans="1:3" ht="15.6">
      <c r="A1888" s="668">
        <v>20510</v>
      </c>
      <c r="B1888" s="667"/>
      <c r="C1888" s="667"/>
    </row>
    <row r="1889" spans="1:3" ht="15.6">
      <c r="A1889" s="668">
        <v>2051001</v>
      </c>
      <c r="B1889" s="667"/>
      <c r="C1889" s="667" t="s">
        <v>1265</v>
      </c>
    </row>
    <row r="1890" spans="1:3" ht="15.6">
      <c r="A1890" s="668">
        <v>2051002</v>
      </c>
      <c r="B1890" s="665"/>
      <c r="C1890" s="667" t="s">
        <v>1266</v>
      </c>
    </row>
    <row r="1891" spans="1:3" ht="15.6">
      <c r="A1891" s="668">
        <v>2051003</v>
      </c>
      <c r="B1891" s="665"/>
      <c r="C1891" s="667" t="s">
        <v>1267</v>
      </c>
    </row>
    <row r="1892" spans="1:3" ht="15.6">
      <c r="A1892" s="668">
        <v>2051004</v>
      </c>
      <c r="B1892" s="665"/>
      <c r="C1892" s="667" t="s">
        <v>1268</v>
      </c>
    </row>
    <row r="1893" spans="1:3" ht="15.6">
      <c r="A1893" s="668">
        <v>2051005</v>
      </c>
      <c r="B1893" s="665"/>
      <c r="C1893" s="667" t="s">
        <v>1269</v>
      </c>
    </row>
    <row r="1894" spans="1:3" ht="15.6">
      <c r="A1894" s="668">
        <v>2051099</v>
      </c>
      <c r="B1894" s="665"/>
      <c r="C1894" s="665"/>
    </row>
    <row r="1895" spans="1:3" ht="15.6">
      <c r="A1895" s="666">
        <v>20610</v>
      </c>
      <c r="B1895" s="665"/>
      <c r="C1895" s="665"/>
    </row>
    <row r="1896" spans="1:3" ht="15.6">
      <c r="A1896" s="666">
        <v>2061001</v>
      </c>
      <c r="B1896" s="665"/>
      <c r="C1896" s="665"/>
    </row>
    <row r="1897" spans="1:3" ht="15.6">
      <c r="A1897" s="666">
        <v>2061002</v>
      </c>
      <c r="B1897" s="665"/>
      <c r="C1897" s="665"/>
    </row>
    <row r="1898" spans="1:3" ht="15.6">
      <c r="A1898" s="666">
        <v>2061003</v>
      </c>
      <c r="B1898" s="665"/>
      <c r="C1898" s="665"/>
    </row>
    <row r="1899" spans="1:3" ht="15.6">
      <c r="A1899" s="666">
        <v>2061004</v>
      </c>
      <c r="B1899" s="665"/>
      <c r="C1899" s="665"/>
    </row>
    <row r="1900" spans="1:3" ht="15.6">
      <c r="A1900" s="666">
        <v>2061005</v>
      </c>
      <c r="B1900" s="665"/>
      <c r="C1900" s="665"/>
    </row>
    <row r="1901" spans="1:3" ht="15.6">
      <c r="A1901" s="666">
        <v>2061099</v>
      </c>
      <c r="B1901" s="665"/>
      <c r="C1901" s="665"/>
    </row>
    <row r="1902" spans="1:3" ht="15.6">
      <c r="A1902" s="666">
        <v>20706</v>
      </c>
      <c r="B1902" s="665"/>
      <c r="C1902" s="665"/>
    </row>
    <row r="1903" spans="1:3" ht="15.6">
      <c r="A1903" s="666">
        <v>2070601</v>
      </c>
      <c r="B1903" s="665"/>
      <c r="C1903" s="665"/>
    </row>
    <row r="1904" spans="1:3" ht="15.6">
      <c r="A1904" s="666">
        <v>2070602</v>
      </c>
      <c r="B1904" s="665"/>
      <c r="C1904" s="665"/>
    </row>
    <row r="1905" spans="1:3" ht="15.6">
      <c r="A1905" s="666">
        <v>2070603</v>
      </c>
      <c r="B1905" s="665"/>
      <c r="C1905" s="665"/>
    </row>
    <row r="1906" spans="1:3" ht="15.6">
      <c r="A1906" s="666">
        <v>2070604</v>
      </c>
      <c r="B1906" s="665"/>
      <c r="C1906" s="665"/>
    </row>
    <row r="1907" spans="1:3" ht="15.6">
      <c r="A1907" s="666">
        <v>2070605</v>
      </c>
      <c r="B1907" s="665"/>
      <c r="C1907" s="665"/>
    </row>
    <row r="1908" spans="1:3" ht="15.6">
      <c r="A1908" s="666">
        <v>20707</v>
      </c>
      <c r="B1908" s="665"/>
      <c r="C1908" s="665"/>
    </row>
    <row r="1909" spans="1:3" ht="15.6">
      <c r="A1909" s="666">
        <v>2070701</v>
      </c>
      <c r="B1909" s="665"/>
      <c r="C1909" s="665"/>
    </row>
    <row r="1910" spans="1:3" ht="15.6">
      <c r="A1910" s="666">
        <v>20822</v>
      </c>
      <c r="B1910" s="665"/>
      <c r="C1910" s="665" t="s">
        <v>1480</v>
      </c>
    </row>
    <row r="1911" spans="1:3" ht="15.6">
      <c r="A1911" s="666">
        <v>2082201</v>
      </c>
      <c r="B1911" s="665"/>
      <c r="C1911" s="665" t="s">
        <v>1481</v>
      </c>
    </row>
    <row r="1912" spans="1:3" ht="15.6">
      <c r="A1912" s="666">
        <v>2082202</v>
      </c>
      <c r="B1912" s="665"/>
      <c r="C1912" s="665" t="s">
        <v>1482</v>
      </c>
    </row>
    <row r="1913" spans="1:3" ht="15.6">
      <c r="A1913" s="666">
        <v>2082299</v>
      </c>
      <c r="B1913" s="665"/>
      <c r="C1913" s="665" t="s">
        <v>1483</v>
      </c>
    </row>
    <row r="1914" spans="1:3" ht="15.6">
      <c r="A1914" s="666">
        <v>20823</v>
      </c>
      <c r="B1914" s="665"/>
      <c r="C1914" s="665"/>
    </row>
    <row r="1915" spans="1:3" ht="15.6">
      <c r="A1915" s="666">
        <v>2082301</v>
      </c>
      <c r="B1915" s="665"/>
      <c r="C1915" s="665" t="s">
        <v>2337</v>
      </c>
    </row>
    <row r="1916" spans="1:3" ht="15.6">
      <c r="A1916" s="666">
        <v>2080302</v>
      </c>
      <c r="B1916" s="665"/>
      <c r="C1916" s="665" t="s">
        <v>1482</v>
      </c>
    </row>
    <row r="1917" spans="1:3" ht="15.6">
      <c r="A1917" s="666">
        <v>2080399</v>
      </c>
      <c r="B1917" s="665"/>
      <c r="C1917" s="665" t="s">
        <v>1485</v>
      </c>
    </row>
    <row r="1918" spans="1:3" ht="15.6">
      <c r="A1918" s="666">
        <v>20860</v>
      </c>
      <c r="B1918" s="665"/>
      <c r="C1918" s="665" t="s">
        <v>1499</v>
      </c>
    </row>
    <row r="1919" spans="1:3" ht="15.6">
      <c r="A1919" s="666">
        <v>2086001</v>
      </c>
      <c r="B1919" s="665"/>
      <c r="C1919" s="665" t="s">
        <v>1500</v>
      </c>
    </row>
    <row r="1920" spans="1:3" ht="15.6">
      <c r="A1920" s="666">
        <v>2086002</v>
      </c>
      <c r="B1920" s="665"/>
      <c r="C1920" s="665" t="s">
        <v>1501</v>
      </c>
    </row>
    <row r="1921" spans="1:3" ht="15.6">
      <c r="A1921" s="666">
        <v>2086003</v>
      </c>
      <c r="B1921" s="665"/>
      <c r="C1921" s="665" t="s">
        <v>1502</v>
      </c>
    </row>
    <row r="1922" spans="1:3" ht="15.6">
      <c r="A1922" s="666">
        <v>2086004</v>
      </c>
      <c r="B1922" s="665"/>
      <c r="C1922" s="665"/>
    </row>
    <row r="1924" spans="1:3" ht="15.6">
      <c r="A1924" s="666">
        <v>21207</v>
      </c>
      <c r="B1924" s="665"/>
      <c r="C1924" s="665" t="s">
        <v>1688</v>
      </c>
    </row>
    <row r="1925" spans="1:3" ht="15.6">
      <c r="A1925" s="666">
        <v>2120701</v>
      </c>
      <c r="B1925" s="665"/>
      <c r="C1925" s="665" t="s">
        <v>1689</v>
      </c>
    </row>
    <row r="1926" spans="1:3" ht="15.6">
      <c r="A1926" s="666">
        <v>2120702</v>
      </c>
      <c r="B1926" s="665"/>
      <c r="C1926" s="665" t="s">
        <v>1690</v>
      </c>
    </row>
    <row r="1927" spans="1:3" ht="15.6">
      <c r="A1927" s="666">
        <v>2120704</v>
      </c>
      <c r="B1927" s="665"/>
      <c r="C1927" s="665" t="s">
        <v>1691</v>
      </c>
    </row>
    <row r="1928" spans="1:3" ht="15.6">
      <c r="A1928" s="666">
        <v>2120705</v>
      </c>
      <c r="B1928" s="665"/>
      <c r="C1928" s="665" t="s">
        <v>1692</v>
      </c>
    </row>
    <row r="1929" spans="1:3" ht="15.6">
      <c r="A1929" s="666">
        <v>2120706</v>
      </c>
      <c r="B1929" s="665"/>
      <c r="C1929" s="665" t="s">
        <v>1693</v>
      </c>
    </row>
    <row r="1930" spans="1:3" ht="15.6">
      <c r="A1930" s="666">
        <v>21208</v>
      </c>
      <c r="B1930" s="665"/>
      <c r="C1930" s="665"/>
    </row>
    <row r="1931" spans="1:3" ht="15.6">
      <c r="A1931" s="666">
        <v>2120801</v>
      </c>
      <c r="B1931" s="665"/>
      <c r="C1931" s="665" t="s">
        <v>1696</v>
      </c>
    </row>
    <row r="1932" spans="1:3" ht="15.6">
      <c r="A1932" s="666">
        <v>21211</v>
      </c>
      <c r="B1932" s="665"/>
      <c r="C1932" s="665" t="s">
        <v>2338</v>
      </c>
    </row>
    <row r="1933" spans="1:3" ht="15.6">
      <c r="A1933" s="666">
        <v>21212</v>
      </c>
      <c r="B1933" s="665"/>
      <c r="C1933" s="665"/>
    </row>
    <row r="1934" spans="1:3" ht="15.6">
      <c r="A1934" s="666">
        <v>2121201</v>
      </c>
      <c r="B1934" s="665"/>
      <c r="C1934" s="665" t="s">
        <v>1717</v>
      </c>
    </row>
    <row r="1935" spans="1:3" ht="15.6">
      <c r="A1935" s="666">
        <v>2121202</v>
      </c>
      <c r="B1935" s="665"/>
      <c r="C1935" s="665" t="s">
        <v>1718</v>
      </c>
    </row>
    <row r="1936" spans="1:3" ht="15.6">
      <c r="A1936" s="666">
        <v>2121203</v>
      </c>
      <c r="B1936" s="665"/>
      <c r="C1936" s="665" t="s">
        <v>1719</v>
      </c>
    </row>
    <row r="1937" spans="1:3" ht="15.6">
      <c r="A1937" s="666">
        <v>2121204</v>
      </c>
      <c r="B1937" s="665"/>
      <c r="C1937" s="665" t="s">
        <v>1720</v>
      </c>
    </row>
    <row r="1938" spans="1:3" ht="15.6">
      <c r="A1938" s="666">
        <v>22960</v>
      </c>
      <c r="B1938" s="665"/>
      <c r="C1938" s="665"/>
    </row>
    <row r="1939" spans="1:3" ht="15.6">
      <c r="A1939" s="666">
        <v>2296001</v>
      </c>
      <c r="B1939" s="665"/>
      <c r="C1939" s="665"/>
    </row>
    <row r="1940" spans="1:3" ht="15.6">
      <c r="A1940" s="666">
        <v>2296002</v>
      </c>
      <c r="B1940" s="665"/>
      <c r="C1940" s="665" t="s">
        <v>2268</v>
      </c>
    </row>
    <row r="1941" spans="1:3" ht="15.6">
      <c r="A1941" s="666">
        <v>2296003</v>
      </c>
      <c r="B1941" s="665"/>
      <c r="C1941" s="665" t="s">
        <v>2269</v>
      </c>
    </row>
    <row r="1942" spans="1:3" ht="15.6">
      <c r="A1942" s="666">
        <v>2296004</v>
      </c>
      <c r="B1942" s="665"/>
      <c r="C1942" s="665" t="s">
        <v>2270</v>
      </c>
    </row>
    <row r="1943" spans="1:3" ht="15.6">
      <c r="A1943" s="666">
        <v>2296005</v>
      </c>
      <c r="B1943" s="665"/>
      <c r="C1943" s="665" t="s">
        <v>2271</v>
      </c>
    </row>
    <row r="1944" spans="1:3" ht="15.6">
      <c r="A1944" s="666">
        <v>2296006</v>
      </c>
      <c r="B1944" s="665"/>
      <c r="C1944" s="665" t="s">
        <v>2272</v>
      </c>
    </row>
    <row r="1947" spans="1:3" ht="15.6">
      <c r="A1947" s="666">
        <v>2309004</v>
      </c>
      <c r="B1947" s="665"/>
      <c r="C1947" s="665" t="s">
        <v>2339</v>
      </c>
    </row>
  </sheetData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52"/>
  <sheetViews>
    <sheetView workbookViewId="0">
      <selection activeCell="BR16" sqref="BR16"/>
    </sheetView>
  </sheetViews>
  <sheetFormatPr defaultRowHeight="13.8"/>
  <cols>
    <col min="2" max="44" width="0" hidden="1" customWidth="1"/>
    <col min="48" max="63" width="0" hidden="1" customWidth="1"/>
    <col min="64" max="64" width="14.09765625" style="19" customWidth="1"/>
    <col min="65" max="65" width="16.09765625" customWidth="1"/>
  </cols>
  <sheetData>
    <row r="1" spans="1:67" ht="15.6">
      <c r="A1" s="795" t="s">
        <v>472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M1" s="795"/>
      <c r="AN1" s="795"/>
      <c r="AO1" s="795"/>
      <c r="AP1" s="795"/>
      <c r="AQ1" s="795"/>
      <c r="AR1" s="795"/>
      <c r="AS1" s="795"/>
      <c r="AT1" s="795"/>
      <c r="AU1" s="795"/>
      <c r="AV1" s="795"/>
      <c r="AW1" s="795"/>
      <c r="AX1" s="795"/>
      <c r="AY1" s="795"/>
      <c r="AZ1" s="795"/>
      <c r="BA1" s="795"/>
      <c r="BB1" s="795"/>
      <c r="BC1" s="795"/>
      <c r="BD1" s="795"/>
      <c r="BE1" s="795"/>
      <c r="BF1" s="795"/>
      <c r="BG1" s="795"/>
      <c r="BH1" s="795"/>
      <c r="BI1" s="795"/>
      <c r="BJ1" s="795"/>
      <c r="BK1" s="795"/>
      <c r="BL1" s="795"/>
      <c r="BM1" s="795"/>
      <c r="BN1" s="795"/>
      <c r="BO1" s="324"/>
    </row>
    <row r="2" spans="1:67" ht="15.6">
      <c r="A2" s="325" t="s">
        <v>451</v>
      </c>
      <c r="B2" s="326"/>
      <c r="C2" s="326"/>
      <c r="D2" s="326"/>
      <c r="E2" s="326"/>
      <c r="F2" s="326"/>
      <c r="G2" s="326"/>
      <c r="H2" s="326"/>
      <c r="I2" s="327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8" t="s">
        <v>692</v>
      </c>
      <c r="BA2" s="328"/>
      <c r="BB2" s="328"/>
      <c r="BC2" s="328"/>
      <c r="BD2" s="329"/>
      <c r="BE2" s="324"/>
      <c r="BF2" s="324"/>
      <c r="BG2" s="324"/>
      <c r="BH2" s="324"/>
      <c r="BI2" s="324"/>
      <c r="BJ2" s="324"/>
      <c r="BK2" s="324"/>
      <c r="BL2" s="416"/>
      <c r="BM2" s="324"/>
      <c r="BN2" s="324" t="s">
        <v>473</v>
      </c>
      <c r="BO2" s="324"/>
    </row>
    <row r="3" spans="1:67" ht="46.8">
      <c r="A3" s="330" t="s">
        <v>563</v>
      </c>
      <c r="B3" s="331" t="s">
        <v>474</v>
      </c>
      <c r="C3" s="332" t="s">
        <v>452</v>
      </c>
      <c r="D3" s="333" t="s">
        <v>475</v>
      </c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5"/>
      <c r="AM3" s="332" t="s">
        <v>476</v>
      </c>
      <c r="AN3" s="336" t="s">
        <v>477</v>
      </c>
      <c r="AO3" s="334"/>
      <c r="AP3" s="334"/>
      <c r="AQ3" s="334"/>
      <c r="AR3" s="335"/>
      <c r="AS3" s="331" t="s">
        <v>478</v>
      </c>
      <c r="AT3" s="332" t="s">
        <v>479</v>
      </c>
      <c r="AU3" s="332" t="s">
        <v>480</v>
      </c>
      <c r="AV3" s="332" t="s">
        <v>481</v>
      </c>
      <c r="AW3" s="332" t="s">
        <v>482</v>
      </c>
      <c r="AX3" s="337" t="s">
        <v>483</v>
      </c>
      <c r="AY3" s="338"/>
      <c r="AZ3" s="338"/>
      <c r="BA3" s="338"/>
      <c r="BB3" s="338"/>
      <c r="BC3" s="339"/>
      <c r="BD3" s="340" t="s">
        <v>484</v>
      </c>
      <c r="BE3" s="341" t="s">
        <v>453</v>
      </c>
      <c r="BF3" s="330" t="s">
        <v>485</v>
      </c>
      <c r="BG3" s="341" t="s">
        <v>486</v>
      </c>
      <c r="BH3" s="341" t="s">
        <v>487</v>
      </c>
      <c r="BI3" s="342" t="s">
        <v>488</v>
      </c>
      <c r="BJ3" s="343"/>
      <c r="BK3" s="341" t="s">
        <v>489</v>
      </c>
      <c r="BL3" s="417" t="s">
        <v>490</v>
      </c>
      <c r="BM3" s="332" t="s">
        <v>491</v>
      </c>
      <c r="BN3" s="331" t="s">
        <v>492</v>
      </c>
      <c r="BO3" s="344" t="s">
        <v>493</v>
      </c>
    </row>
    <row r="4" spans="1:67" ht="15.6">
      <c r="A4" s="345" t="s">
        <v>237</v>
      </c>
      <c r="B4" s="346">
        <v>6000</v>
      </c>
      <c r="C4" s="347">
        <v>0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6">
        <v>0</v>
      </c>
      <c r="AJ4" s="347"/>
      <c r="AK4" s="346"/>
      <c r="AL4" s="346"/>
      <c r="AM4" s="349">
        <v>152619</v>
      </c>
      <c r="AN4" s="349">
        <v>148127</v>
      </c>
      <c r="AO4" s="349"/>
      <c r="AP4" s="349"/>
      <c r="AQ4" s="349">
        <v>8000</v>
      </c>
      <c r="AR4" s="349"/>
      <c r="AS4" s="349">
        <v>208964</v>
      </c>
      <c r="AT4" s="349">
        <v>200986</v>
      </c>
      <c r="AU4" s="349">
        <v>156127</v>
      </c>
      <c r="AV4" s="350">
        <v>102.29853425851303</v>
      </c>
      <c r="AW4" s="351"/>
      <c r="AX4" s="352">
        <v>640</v>
      </c>
      <c r="AY4" s="352"/>
      <c r="AZ4" s="352"/>
      <c r="BA4" s="352"/>
      <c r="BB4" s="349">
        <v>640</v>
      </c>
      <c r="BC4" s="349"/>
      <c r="BD4" s="353">
        <v>155487</v>
      </c>
      <c r="BE4" s="354">
        <v>101.87918935388123</v>
      </c>
      <c r="BF4" s="355">
        <v>1554.8700000000001</v>
      </c>
      <c r="BG4" s="355">
        <v>2868</v>
      </c>
      <c r="BH4" s="356">
        <v>1147.2</v>
      </c>
      <c r="BI4" s="357"/>
      <c r="BJ4" s="357"/>
      <c r="BK4" s="358">
        <v>2702</v>
      </c>
      <c r="BL4" s="418">
        <v>566077</v>
      </c>
      <c r="BM4" s="359">
        <v>188692.33333333334</v>
      </c>
      <c r="BN4" s="346"/>
      <c r="BO4" s="346">
        <v>18.899999999999999</v>
      </c>
    </row>
    <row r="5" spans="1:67" ht="15.6">
      <c r="A5" s="345" t="s">
        <v>238</v>
      </c>
      <c r="B5" s="346">
        <v>0</v>
      </c>
      <c r="C5" s="347">
        <v>7700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>
        <v>7700</v>
      </c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6">
        <v>7700</v>
      </c>
      <c r="AJ5" s="347"/>
      <c r="AK5" s="346"/>
      <c r="AL5" s="346"/>
      <c r="AM5" s="349">
        <v>107194</v>
      </c>
      <c r="AN5" s="349">
        <v>62340</v>
      </c>
      <c r="AO5" s="349"/>
      <c r="AP5" s="349"/>
      <c r="AQ5" s="349">
        <v>26100</v>
      </c>
      <c r="AR5" s="349">
        <v>58810</v>
      </c>
      <c r="AS5" s="349">
        <v>139183</v>
      </c>
      <c r="AT5" s="349">
        <v>113541</v>
      </c>
      <c r="AU5" s="349">
        <v>147250</v>
      </c>
      <c r="AV5" s="350">
        <v>137.36776312107023</v>
      </c>
      <c r="AW5" s="351"/>
      <c r="AX5" s="352">
        <v>60898</v>
      </c>
      <c r="AY5" s="360"/>
      <c r="AZ5" s="360"/>
      <c r="BA5" s="360"/>
      <c r="BB5" s="349">
        <v>2088</v>
      </c>
      <c r="BC5" s="349">
        <v>58810</v>
      </c>
      <c r="BD5" s="353">
        <v>86352</v>
      </c>
      <c r="BE5" s="354">
        <v>80.556747579155555</v>
      </c>
      <c r="BF5" s="355">
        <v>863.52</v>
      </c>
      <c r="BG5" s="355"/>
      <c r="BH5" s="356">
        <v>0</v>
      </c>
      <c r="BI5" s="357"/>
      <c r="BJ5" s="357"/>
      <c r="BK5" s="358">
        <v>864</v>
      </c>
      <c r="BL5" s="418">
        <v>399974</v>
      </c>
      <c r="BM5" s="359">
        <v>133324.66666666666</v>
      </c>
      <c r="BN5" s="346"/>
      <c r="BO5" s="346">
        <v>13.3</v>
      </c>
    </row>
    <row r="6" spans="1:67" ht="15.6">
      <c r="A6" s="345" t="s">
        <v>239</v>
      </c>
      <c r="B6" s="346">
        <v>5138</v>
      </c>
      <c r="C6" s="347">
        <v>0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6">
        <v>0</v>
      </c>
      <c r="AJ6" s="347"/>
      <c r="AK6" s="346"/>
      <c r="AL6" s="346"/>
      <c r="AM6" s="349">
        <v>115538</v>
      </c>
      <c r="AN6" s="349">
        <v>158876</v>
      </c>
      <c r="AO6" s="349"/>
      <c r="AP6" s="349"/>
      <c r="AQ6" s="349">
        <v>15400</v>
      </c>
      <c r="AR6" s="349"/>
      <c r="AS6" s="349">
        <v>186416</v>
      </c>
      <c r="AT6" s="349">
        <v>175510</v>
      </c>
      <c r="AU6" s="349">
        <v>174276</v>
      </c>
      <c r="AV6" s="350">
        <v>150.83868510792985</v>
      </c>
      <c r="AW6" s="351"/>
      <c r="AX6" s="352">
        <v>1232</v>
      </c>
      <c r="AY6" s="357"/>
      <c r="AZ6" s="360"/>
      <c r="BA6" s="360"/>
      <c r="BB6" s="349">
        <v>1232</v>
      </c>
      <c r="BC6" s="349"/>
      <c r="BD6" s="353">
        <v>173044</v>
      </c>
      <c r="BE6" s="354">
        <v>149.772369263792</v>
      </c>
      <c r="BF6" s="355">
        <v>1730.44</v>
      </c>
      <c r="BG6" s="355">
        <v>57506</v>
      </c>
      <c r="BH6" s="356">
        <v>23002.400000000001</v>
      </c>
      <c r="BI6" s="361">
        <v>1</v>
      </c>
      <c r="BJ6" s="361">
        <v>3000</v>
      </c>
      <c r="BK6" s="358">
        <v>27733</v>
      </c>
      <c r="BL6" s="418">
        <v>536202</v>
      </c>
      <c r="BM6" s="359">
        <v>178734</v>
      </c>
      <c r="BN6" s="346"/>
      <c r="BO6" s="346">
        <v>17.899999999999999</v>
      </c>
    </row>
    <row r="7" spans="1:67" ht="15.6">
      <c r="A7" s="345" t="s">
        <v>608</v>
      </c>
      <c r="B7" s="346">
        <v>0</v>
      </c>
      <c r="C7" s="346">
        <v>20185</v>
      </c>
      <c r="D7" s="346"/>
      <c r="E7" s="348"/>
      <c r="F7" s="348"/>
      <c r="G7" s="348">
        <v>360</v>
      </c>
      <c r="H7" s="348"/>
      <c r="I7" s="348"/>
      <c r="J7" s="348"/>
      <c r="K7" s="348"/>
      <c r="L7" s="348"/>
      <c r="M7" s="348"/>
      <c r="N7" s="348"/>
      <c r="O7" s="348">
        <v>19825</v>
      </c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6">
        <v>20185</v>
      </c>
      <c r="AJ7" s="346"/>
      <c r="AK7" s="346"/>
      <c r="AL7" s="346"/>
      <c r="AM7" s="349">
        <v>26810</v>
      </c>
      <c r="AN7" s="349">
        <v>58551</v>
      </c>
      <c r="AO7" s="349"/>
      <c r="AP7" s="349"/>
      <c r="AQ7" s="349">
        <v>0</v>
      </c>
      <c r="AR7" s="349"/>
      <c r="AS7" s="349">
        <v>38000</v>
      </c>
      <c r="AT7" s="349">
        <v>82217</v>
      </c>
      <c r="AU7" s="349">
        <v>58551</v>
      </c>
      <c r="AV7" s="350">
        <v>218.39239089891831</v>
      </c>
      <c r="AW7" s="351"/>
      <c r="AX7" s="352">
        <v>0</v>
      </c>
      <c r="AY7" s="357"/>
      <c r="AZ7" s="357"/>
      <c r="BA7" s="357"/>
      <c r="BB7" s="349">
        <v>0</v>
      </c>
      <c r="BC7" s="349"/>
      <c r="BD7" s="353">
        <v>58551</v>
      </c>
      <c r="BE7" s="354">
        <v>218.39239089891831</v>
      </c>
      <c r="BF7" s="355">
        <v>585.51</v>
      </c>
      <c r="BG7" s="355">
        <v>31741</v>
      </c>
      <c r="BH7" s="356">
        <v>12696.400000000001</v>
      </c>
      <c r="BI7" s="362">
        <v>2</v>
      </c>
      <c r="BJ7" s="363">
        <v>2000</v>
      </c>
      <c r="BK7" s="358">
        <v>15282</v>
      </c>
      <c r="BL7" s="418">
        <v>178768</v>
      </c>
      <c r="BM7" s="359">
        <v>59589.333333333336</v>
      </c>
      <c r="BN7" s="346"/>
      <c r="BO7" s="346">
        <v>6</v>
      </c>
    </row>
    <row r="8" spans="1:67" ht="15.6">
      <c r="A8" s="345" t="s">
        <v>241</v>
      </c>
      <c r="B8" s="346">
        <v>0</v>
      </c>
      <c r="C8" s="347">
        <v>17759</v>
      </c>
      <c r="D8" s="346"/>
      <c r="E8" s="348"/>
      <c r="F8" s="348"/>
      <c r="G8" s="348"/>
      <c r="H8" s="348"/>
      <c r="I8" s="348">
        <v>6867</v>
      </c>
      <c r="J8" s="348">
        <v>2319</v>
      </c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>
        <v>6350</v>
      </c>
      <c r="AC8" s="348">
        <v>2223</v>
      </c>
      <c r="AD8" s="348"/>
      <c r="AE8" s="348"/>
      <c r="AF8" s="348"/>
      <c r="AG8" s="348"/>
      <c r="AH8" s="348"/>
      <c r="AI8" s="346">
        <v>17759</v>
      </c>
      <c r="AJ8" s="364"/>
      <c r="AK8" s="346"/>
      <c r="AL8" s="346"/>
      <c r="AM8" s="349">
        <v>164258</v>
      </c>
      <c r="AN8" s="349">
        <v>74752.350000000006</v>
      </c>
      <c r="AO8" s="349"/>
      <c r="AP8" s="349"/>
      <c r="AQ8" s="349">
        <v>53700</v>
      </c>
      <c r="AR8" s="349">
        <v>42311</v>
      </c>
      <c r="AS8" s="349">
        <v>236151.8</v>
      </c>
      <c r="AT8" s="349">
        <v>160053.32</v>
      </c>
      <c r="AU8" s="349">
        <v>170763.35</v>
      </c>
      <c r="AV8" s="350">
        <v>103.96044637095301</v>
      </c>
      <c r="AW8" s="351"/>
      <c r="AX8" s="352">
        <v>46607</v>
      </c>
      <c r="AY8" s="357"/>
      <c r="AZ8" s="357"/>
      <c r="BA8" s="357"/>
      <c r="BB8" s="349">
        <v>4296</v>
      </c>
      <c r="BC8" s="349">
        <v>42311</v>
      </c>
      <c r="BD8" s="353">
        <v>124156.35</v>
      </c>
      <c r="BE8" s="354">
        <v>75.586181494965246</v>
      </c>
      <c r="BF8" s="355">
        <v>1241.5635</v>
      </c>
      <c r="BG8" s="355"/>
      <c r="BH8" s="356">
        <v>0</v>
      </c>
      <c r="BI8" s="357"/>
      <c r="BJ8" s="357"/>
      <c r="BK8" s="358">
        <v>1242</v>
      </c>
      <c r="BL8" s="418">
        <v>566968.47</v>
      </c>
      <c r="BM8" s="359">
        <v>188989.49</v>
      </c>
      <c r="BN8" s="346"/>
      <c r="BO8" s="346">
        <v>18.899999999999999</v>
      </c>
    </row>
    <row r="9" spans="1:67" ht="15.6">
      <c r="A9" s="345" t="s">
        <v>242</v>
      </c>
      <c r="B9" s="346">
        <v>0</v>
      </c>
      <c r="C9" s="347">
        <v>0</v>
      </c>
      <c r="D9" s="346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6">
        <v>0</v>
      </c>
      <c r="AJ9" s="364"/>
      <c r="AK9" s="346"/>
      <c r="AL9" s="346"/>
      <c r="AM9" s="349">
        <v>113478</v>
      </c>
      <c r="AN9" s="349">
        <v>59484.3</v>
      </c>
      <c r="AO9" s="349"/>
      <c r="AP9" s="349"/>
      <c r="AQ9" s="349">
        <v>29800</v>
      </c>
      <c r="AR9" s="349">
        <v>57704</v>
      </c>
      <c r="AS9" s="349">
        <v>189943.5</v>
      </c>
      <c r="AT9" s="349">
        <v>146061</v>
      </c>
      <c r="AU9" s="349">
        <v>146988.29999999999</v>
      </c>
      <c r="AV9" s="350">
        <v>129.53021731084436</v>
      </c>
      <c r="AW9" s="351"/>
      <c r="AX9" s="352">
        <v>60088</v>
      </c>
      <c r="AY9" s="357"/>
      <c r="AZ9" s="357"/>
      <c r="BA9" s="357"/>
      <c r="BB9" s="349">
        <v>2384</v>
      </c>
      <c r="BC9" s="349">
        <v>57704</v>
      </c>
      <c r="BD9" s="353">
        <v>86900.299999999988</v>
      </c>
      <c r="BE9" s="354">
        <v>76.578984472761221</v>
      </c>
      <c r="BF9" s="355">
        <v>869.00299999999993</v>
      </c>
      <c r="BG9" s="355"/>
      <c r="BH9" s="356">
        <v>0</v>
      </c>
      <c r="BI9" s="365"/>
      <c r="BJ9" s="365"/>
      <c r="BK9" s="358">
        <v>869</v>
      </c>
      <c r="BL9" s="418">
        <v>482992.8</v>
      </c>
      <c r="BM9" s="359">
        <v>160997.6</v>
      </c>
      <c r="BN9" s="346"/>
      <c r="BO9" s="346">
        <v>16.100000000000001</v>
      </c>
    </row>
    <row r="10" spans="1:67" ht="15.6">
      <c r="A10" s="345" t="s">
        <v>243</v>
      </c>
      <c r="B10" s="346">
        <v>20000</v>
      </c>
      <c r="C10" s="347">
        <v>0</v>
      </c>
      <c r="D10" s="346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66"/>
      <c r="AB10" s="348"/>
      <c r="AC10" s="348"/>
      <c r="AD10" s="348"/>
      <c r="AE10" s="348"/>
      <c r="AF10" s="348"/>
      <c r="AG10" s="348"/>
      <c r="AH10" s="348"/>
      <c r="AI10" s="346">
        <v>0</v>
      </c>
      <c r="AJ10" s="364"/>
      <c r="AK10" s="346"/>
      <c r="AL10" s="346"/>
      <c r="AM10" s="349">
        <v>108315</v>
      </c>
      <c r="AN10" s="349">
        <v>74101</v>
      </c>
      <c r="AO10" s="349"/>
      <c r="AP10" s="349"/>
      <c r="AQ10" s="349">
        <v>15600</v>
      </c>
      <c r="AR10" s="349">
        <v>21506</v>
      </c>
      <c r="AS10" s="349">
        <v>144438</v>
      </c>
      <c r="AT10" s="349">
        <v>129382</v>
      </c>
      <c r="AU10" s="349">
        <v>111207</v>
      </c>
      <c r="AV10" s="350">
        <v>102.6699903060518</v>
      </c>
      <c r="AW10" s="351"/>
      <c r="AX10" s="352">
        <v>22754</v>
      </c>
      <c r="AY10" s="365"/>
      <c r="AZ10" s="365"/>
      <c r="BA10" s="365"/>
      <c r="BB10" s="349">
        <v>1248</v>
      </c>
      <c r="BC10" s="349">
        <v>21506</v>
      </c>
      <c r="BD10" s="353">
        <v>88453</v>
      </c>
      <c r="BE10" s="354">
        <v>81.662742925725894</v>
      </c>
      <c r="BF10" s="355">
        <v>884.53</v>
      </c>
      <c r="BG10" s="355"/>
      <c r="BH10" s="356">
        <v>0</v>
      </c>
      <c r="BI10" s="357"/>
      <c r="BJ10" s="357"/>
      <c r="BK10" s="358">
        <v>885</v>
      </c>
      <c r="BL10" s="418">
        <v>385027</v>
      </c>
      <c r="BM10" s="359">
        <v>128342.33333333333</v>
      </c>
      <c r="BN10" s="346"/>
      <c r="BO10" s="346">
        <v>12.8</v>
      </c>
    </row>
    <row r="11" spans="1:67" ht="15.6">
      <c r="A11" s="345" t="s">
        <v>244</v>
      </c>
      <c r="B11" s="346">
        <v>0</v>
      </c>
      <c r="C11" s="347">
        <v>14760</v>
      </c>
      <c r="D11" s="346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>
        <v>6000</v>
      </c>
      <c r="V11" s="348">
        <v>700</v>
      </c>
      <c r="W11" s="348"/>
      <c r="X11" s="348"/>
      <c r="Y11" s="348"/>
      <c r="Z11" s="348"/>
      <c r="AA11" s="348"/>
      <c r="AB11" s="348"/>
      <c r="AC11" s="348"/>
      <c r="AD11" s="348"/>
      <c r="AE11" s="348"/>
      <c r="AF11" s="366">
        <v>8060</v>
      </c>
      <c r="AG11" s="348"/>
      <c r="AH11" s="348"/>
      <c r="AI11" s="346">
        <v>14760</v>
      </c>
      <c r="AJ11" s="347"/>
      <c r="AK11" s="346"/>
      <c r="AL11" s="346"/>
      <c r="AM11" s="349">
        <v>188744</v>
      </c>
      <c r="AN11" s="349">
        <v>113935</v>
      </c>
      <c r="AO11" s="349"/>
      <c r="AP11" s="349"/>
      <c r="AQ11" s="349">
        <v>51400</v>
      </c>
      <c r="AR11" s="349">
        <v>98534</v>
      </c>
      <c r="AS11" s="349">
        <v>281396</v>
      </c>
      <c r="AT11" s="349">
        <v>106142.9</v>
      </c>
      <c r="AU11" s="349">
        <v>263869</v>
      </c>
      <c r="AV11" s="350">
        <v>139.80258975119739</v>
      </c>
      <c r="AW11" s="351"/>
      <c r="AX11" s="352">
        <v>102646</v>
      </c>
      <c r="AY11" s="357"/>
      <c r="AZ11" s="357"/>
      <c r="BA11" s="357"/>
      <c r="BB11" s="349">
        <v>4112</v>
      </c>
      <c r="BC11" s="349">
        <v>98534</v>
      </c>
      <c r="BD11" s="353">
        <v>161223</v>
      </c>
      <c r="BE11" s="354">
        <v>85.418874242360019</v>
      </c>
      <c r="BF11" s="355">
        <v>1612.23</v>
      </c>
      <c r="BG11" s="355"/>
      <c r="BH11" s="356">
        <v>0</v>
      </c>
      <c r="BI11" s="367"/>
      <c r="BJ11" s="367"/>
      <c r="BK11" s="358">
        <v>1612</v>
      </c>
      <c r="BL11" s="418">
        <v>651407.9</v>
      </c>
      <c r="BM11" s="359">
        <v>217135.96666666667</v>
      </c>
      <c r="BN11" s="346"/>
      <c r="BO11" s="346">
        <v>21.7</v>
      </c>
    </row>
    <row r="12" spans="1:67" ht="15.6">
      <c r="A12" s="368" t="s">
        <v>240</v>
      </c>
      <c r="B12" s="369">
        <v>20000</v>
      </c>
      <c r="C12" s="369">
        <v>52704</v>
      </c>
      <c r="D12" s="369">
        <v>0</v>
      </c>
      <c r="E12" s="369">
        <v>0</v>
      </c>
      <c r="F12" s="369">
        <v>0</v>
      </c>
      <c r="G12" s="369">
        <v>360</v>
      </c>
      <c r="H12" s="369">
        <v>0</v>
      </c>
      <c r="I12" s="369">
        <v>6867</v>
      </c>
      <c r="J12" s="369">
        <v>2319</v>
      </c>
      <c r="K12" s="369">
        <v>0</v>
      </c>
      <c r="L12" s="369">
        <v>0</v>
      </c>
      <c r="M12" s="369">
        <v>0</v>
      </c>
      <c r="N12" s="369">
        <v>0</v>
      </c>
      <c r="O12" s="369">
        <v>19825</v>
      </c>
      <c r="P12" s="369">
        <v>0</v>
      </c>
      <c r="Q12" s="369">
        <v>0</v>
      </c>
      <c r="R12" s="369">
        <v>0</v>
      </c>
      <c r="S12" s="369">
        <v>0</v>
      </c>
      <c r="T12" s="369">
        <v>0</v>
      </c>
      <c r="U12" s="369">
        <v>6000</v>
      </c>
      <c r="V12" s="369">
        <v>700</v>
      </c>
      <c r="W12" s="369">
        <v>0</v>
      </c>
      <c r="X12" s="369">
        <v>0</v>
      </c>
      <c r="Y12" s="369">
        <v>0</v>
      </c>
      <c r="Z12" s="369">
        <v>0</v>
      </c>
      <c r="AA12" s="369">
        <v>0</v>
      </c>
      <c r="AB12" s="369">
        <v>6350</v>
      </c>
      <c r="AC12" s="369">
        <v>2223</v>
      </c>
      <c r="AD12" s="369">
        <v>0</v>
      </c>
      <c r="AE12" s="369">
        <v>0</v>
      </c>
      <c r="AF12" s="369">
        <v>8060</v>
      </c>
      <c r="AG12" s="369">
        <v>0</v>
      </c>
      <c r="AH12" s="369">
        <v>0</v>
      </c>
      <c r="AI12" s="369">
        <v>52704</v>
      </c>
      <c r="AJ12" s="369">
        <v>0</v>
      </c>
      <c r="AK12" s="369">
        <v>0</v>
      </c>
      <c r="AL12" s="369">
        <v>0</v>
      </c>
      <c r="AM12" s="370">
        <v>976956</v>
      </c>
      <c r="AN12" s="370">
        <v>750166.65</v>
      </c>
      <c r="AO12" s="370">
        <v>0</v>
      </c>
      <c r="AP12" s="370">
        <v>0</v>
      </c>
      <c r="AQ12" s="370">
        <v>200000</v>
      </c>
      <c r="AR12" s="370">
        <v>278865</v>
      </c>
      <c r="AS12" s="370">
        <v>1424492.3</v>
      </c>
      <c r="AT12" s="370">
        <v>1113893.22</v>
      </c>
      <c r="AU12" s="370">
        <v>1229031.6499999999</v>
      </c>
      <c r="AV12" s="371">
        <v>125.80214973857574</v>
      </c>
      <c r="AW12" s="372">
        <v>0</v>
      </c>
      <c r="AX12" s="352">
        <v>294865</v>
      </c>
      <c r="AY12" s="352">
        <v>0</v>
      </c>
      <c r="AZ12" s="352">
        <v>0</v>
      </c>
      <c r="BA12" s="352">
        <v>0</v>
      </c>
      <c r="BB12" s="373">
        <v>16000</v>
      </c>
      <c r="BC12" s="373">
        <v>278865</v>
      </c>
      <c r="BD12" s="353">
        <v>934166.64999999991</v>
      </c>
      <c r="BE12" s="358">
        <v>95.620135400161317</v>
      </c>
      <c r="BF12" s="374">
        <v>9341.6664999999994</v>
      </c>
      <c r="BG12" s="374">
        <v>92115</v>
      </c>
      <c r="BH12" s="375">
        <v>36846</v>
      </c>
      <c r="BI12" s="367"/>
      <c r="BJ12" s="367">
        <v>5000</v>
      </c>
      <c r="BK12" s="358">
        <v>51189</v>
      </c>
      <c r="BL12" s="419">
        <v>3767417.17</v>
      </c>
      <c r="BM12" s="376">
        <v>1255805.7233333334</v>
      </c>
      <c r="BN12" s="377"/>
      <c r="BO12" s="346">
        <v>125.6</v>
      </c>
    </row>
    <row r="13" spans="1:67" ht="15.6">
      <c r="A13" s="120" t="s">
        <v>249</v>
      </c>
      <c r="B13" s="346">
        <v>0</v>
      </c>
      <c r="C13" s="346">
        <v>0</v>
      </c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8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>
        <v>0</v>
      </c>
      <c r="AJ13" s="346"/>
      <c r="AK13" s="346"/>
      <c r="AL13" s="346"/>
      <c r="AM13" s="349">
        <v>1368787.5</v>
      </c>
      <c r="AN13" s="349">
        <v>2956964.76</v>
      </c>
      <c r="AO13" s="349"/>
      <c r="AP13" s="349"/>
      <c r="AQ13" s="349"/>
      <c r="AR13" s="349"/>
      <c r="AS13" s="349">
        <v>1714872</v>
      </c>
      <c r="AT13" s="349">
        <v>2111764</v>
      </c>
      <c r="AU13" s="349">
        <v>2956964.76</v>
      </c>
      <c r="AV13" s="350">
        <v>216.02803649215087</v>
      </c>
      <c r="AW13" s="351"/>
      <c r="AX13" s="352">
        <v>83941</v>
      </c>
      <c r="AY13" s="357"/>
      <c r="AZ13" s="357"/>
      <c r="BA13" s="357">
        <v>83941</v>
      </c>
      <c r="BB13" s="357"/>
      <c r="BC13" s="357"/>
      <c r="BD13" s="353">
        <v>2873023.76</v>
      </c>
      <c r="BE13" s="354">
        <v>209.89552870697605</v>
      </c>
      <c r="BF13" s="355">
        <v>28730.237599999997</v>
      </c>
      <c r="BG13" s="355">
        <v>1504236.2599999998</v>
      </c>
      <c r="BH13" s="356">
        <v>601694.50399999996</v>
      </c>
      <c r="BI13" s="378">
        <v>1</v>
      </c>
      <c r="BJ13" s="378">
        <v>2000</v>
      </c>
      <c r="BK13" s="379">
        <v>100000</v>
      </c>
      <c r="BL13" s="418">
        <v>6783600.7599999998</v>
      </c>
      <c r="BM13" s="359">
        <v>2261200.2533333334</v>
      </c>
      <c r="BN13" s="346"/>
      <c r="BO13" s="346">
        <v>226.1</v>
      </c>
    </row>
    <row r="14" spans="1:67" ht="15.6">
      <c r="A14" s="380" t="s">
        <v>245</v>
      </c>
      <c r="B14" s="346">
        <v>0</v>
      </c>
      <c r="C14" s="346">
        <v>0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>
        <v>0</v>
      </c>
      <c r="AJ14" s="346"/>
      <c r="AK14" s="346"/>
      <c r="AL14" s="346"/>
      <c r="AM14" s="349">
        <v>42493.247499999998</v>
      </c>
      <c r="AN14" s="349">
        <v>42494</v>
      </c>
      <c r="AO14" s="349"/>
      <c r="AP14" s="349"/>
      <c r="AQ14" s="349"/>
      <c r="AR14" s="349"/>
      <c r="AS14" s="349">
        <v>37000</v>
      </c>
      <c r="AT14" s="349">
        <v>40000</v>
      </c>
      <c r="AU14" s="349">
        <v>42494</v>
      </c>
      <c r="AV14" s="350">
        <v>100.00177086959523</v>
      </c>
      <c r="AW14" s="351"/>
      <c r="AX14" s="352">
        <v>0</v>
      </c>
      <c r="AY14" s="357"/>
      <c r="AZ14" s="357"/>
      <c r="BA14" s="357"/>
      <c r="BB14" s="357"/>
      <c r="BC14" s="357"/>
      <c r="BD14" s="353">
        <v>42494</v>
      </c>
      <c r="BE14" s="354">
        <v>100.00177086959523</v>
      </c>
      <c r="BF14" s="355">
        <v>424.94</v>
      </c>
      <c r="BG14" s="355">
        <v>0.75250000000232831</v>
      </c>
      <c r="BH14" s="356">
        <v>0.30100000000093136</v>
      </c>
      <c r="BI14" s="378"/>
      <c r="BJ14" s="378"/>
      <c r="BK14" s="379">
        <v>425</v>
      </c>
      <c r="BL14" s="418">
        <v>119494</v>
      </c>
      <c r="BM14" s="359">
        <v>39831.333333333336</v>
      </c>
      <c r="BN14" s="346"/>
      <c r="BO14" s="346">
        <v>4</v>
      </c>
    </row>
    <row r="15" spans="1:67" ht="15.6">
      <c r="A15" s="345" t="s">
        <v>570</v>
      </c>
      <c r="B15" s="346">
        <v>40000</v>
      </c>
      <c r="C15" s="346">
        <v>0</v>
      </c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>
        <v>0</v>
      </c>
      <c r="AJ15" s="346"/>
      <c r="AK15" s="346"/>
      <c r="AL15" s="346"/>
      <c r="AM15" s="349">
        <v>44618.504999999997</v>
      </c>
      <c r="AN15" s="349">
        <v>53373.5</v>
      </c>
      <c r="AO15" s="349"/>
      <c r="AP15" s="349"/>
      <c r="AQ15" s="349"/>
      <c r="AR15" s="349"/>
      <c r="AS15" s="349">
        <v>39120</v>
      </c>
      <c r="AT15" s="349">
        <v>44620</v>
      </c>
      <c r="AU15" s="349">
        <v>53373.5</v>
      </c>
      <c r="AV15" s="350">
        <v>119.62189230679066</v>
      </c>
      <c r="AW15" s="351"/>
      <c r="AX15" s="352">
        <v>0</v>
      </c>
      <c r="AY15" s="357"/>
      <c r="AZ15" s="357"/>
      <c r="BA15" s="357"/>
      <c r="BB15" s="357"/>
      <c r="BC15" s="357"/>
      <c r="BD15" s="353">
        <v>53373.5</v>
      </c>
      <c r="BE15" s="354">
        <v>119.62189230679066</v>
      </c>
      <c r="BF15" s="355">
        <v>533.73500000000001</v>
      </c>
      <c r="BG15" s="355">
        <v>8754.9950000000026</v>
      </c>
      <c r="BH15" s="356">
        <v>3501.9980000000014</v>
      </c>
      <c r="BI15" s="365"/>
      <c r="BJ15" s="365"/>
      <c r="BK15" s="379">
        <v>4036</v>
      </c>
      <c r="BL15" s="418">
        <v>137113.5</v>
      </c>
      <c r="BM15" s="359">
        <v>45704.5</v>
      </c>
      <c r="BN15" s="346"/>
      <c r="BO15" s="346">
        <v>4.5999999999999996</v>
      </c>
    </row>
    <row r="16" spans="1:67" ht="15.6">
      <c r="A16" s="380" t="s">
        <v>594</v>
      </c>
      <c r="B16" s="346">
        <v>0</v>
      </c>
      <c r="C16" s="346">
        <v>0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>
        <v>0</v>
      </c>
      <c r="AJ16" s="346"/>
      <c r="AK16" s="346"/>
      <c r="AL16" s="346"/>
      <c r="AM16" s="349">
        <v>349009</v>
      </c>
      <c r="AN16" s="349">
        <v>461605.14</v>
      </c>
      <c r="AO16" s="349"/>
      <c r="AP16" s="349"/>
      <c r="AQ16" s="349"/>
      <c r="AR16" s="349">
        <v>227420</v>
      </c>
      <c r="AS16" s="349">
        <v>393764</v>
      </c>
      <c r="AT16" s="349">
        <v>260340.5</v>
      </c>
      <c r="AU16" s="349">
        <v>689025.14</v>
      </c>
      <c r="AV16" s="350">
        <v>197.42331573111295</v>
      </c>
      <c r="AW16" s="351"/>
      <c r="AX16" s="352">
        <v>227420</v>
      </c>
      <c r="AY16" s="365"/>
      <c r="AZ16" s="365"/>
      <c r="BA16" s="365"/>
      <c r="BB16" s="365"/>
      <c r="BC16" s="349">
        <v>227420</v>
      </c>
      <c r="BD16" s="353">
        <v>461605.14</v>
      </c>
      <c r="BE16" s="354">
        <v>132.26167233509739</v>
      </c>
      <c r="BF16" s="355">
        <v>4616.0514000000003</v>
      </c>
      <c r="BG16" s="355">
        <v>112596.14000000001</v>
      </c>
      <c r="BH16" s="356">
        <v>45038.456000000006</v>
      </c>
      <c r="BI16" s="378"/>
      <c r="BJ16" s="378"/>
      <c r="BK16" s="379">
        <v>49655</v>
      </c>
      <c r="BL16" s="418">
        <v>1343129.6400000001</v>
      </c>
      <c r="BM16" s="359">
        <v>447709.88000000006</v>
      </c>
      <c r="BN16" s="346"/>
      <c r="BO16" s="346">
        <v>44.8</v>
      </c>
    </row>
    <row r="17" spans="1:67" ht="15.6">
      <c r="A17" s="345" t="s">
        <v>599</v>
      </c>
      <c r="B17" s="346">
        <v>0</v>
      </c>
      <c r="C17" s="346">
        <v>0</v>
      </c>
      <c r="D17" s="346"/>
      <c r="E17" s="346"/>
      <c r="F17" s="346"/>
      <c r="G17" s="346"/>
      <c r="H17" s="346"/>
      <c r="I17" s="346"/>
      <c r="J17" s="346"/>
      <c r="K17" s="346"/>
      <c r="L17" s="346"/>
      <c r="M17" s="381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81"/>
      <c r="AF17" s="346"/>
      <c r="AG17" s="346"/>
      <c r="AH17" s="346"/>
      <c r="AI17" s="346">
        <v>0</v>
      </c>
      <c r="AJ17" s="346"/>
      <c r="AK17" s="346"/>
      <c r="AL17" s="346"/>
      <c r="AM17" s="349">
        <v>44618.504999999997</v>
      </c>
      <c r="AN17" s="349">
        <v>44619</v>
      </c>
      <c r="AO17" s="349"/>
      <c r="AP17" s="349"/>
      <c r="AQ17" s="349"/>
      <c r="AR17" s="349"/>
      <c r="AS17" s="349">
        <v>38800</v>
      </c>
      <c r="AT17" s="349">
        <v>44700</v>
      </c>
      <c r="AU17" s="349">
        <v>44619</v>
      </c>
      <c r="AV17" s="350">
        <v>100.00110940516723</v>
      </c>
      <c r="AW17" s="351"/>
      <c r="AX17" s="352">
        <v>0</v>
      </c>
      <c r="AY17" s="357"/>
      <c r="AZ17" s="357"/>
      <c r="BA17" s="357"/>
      <c r="BB17" s="357"/>
      <c r="BC17" s="357"/>
      <c r="BD17" s="353">
        <v>44619</v>
      </c>
      <c r="BE17" s="354">
        <v>100.00110940516723</v>
      </c>
      <c r="BF17" s="355">
        <v>446.19</v>
      </c>
      <c r="BG17" s="355">
        <v>0.49500000000261934</v>
      </c>
      <c r="BH17" s="356">
        <v>0.19800000000104775</v>
      </c>
      <c r="BI17" s="357"/>
      <c r="BJ17" s="357"/>
      <c r="BK17" s="379">
        <v>446</v>
      </c>
      <c r="BL17" s="418">
        <v>128119</v>
      </c>
      <c r="BM17" s="359">
        <v>42706.333333333336</v>
      </c>
      <c r="BN17" s="346"/>
      <c r="BO17" s="346">
        <v>4.3</v>
      </c>
    </row>
    <row r="18" spans="1:67" ht="15.6">
      <c r="A18" s="345" t="s">
        <v>454</v>
      </c>
      <c r="B18" s="346">
        <v>0</v>
      </c>
      <c r="C18" s="346">
        <v>0</v>
      </c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81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>
        <v>0</v>
      </c>
      <c r="AJ18" s="346"/>
      <c r="AK18" s="346"/>
      <c r="AL18" s="346"/>
      <c r="AM18" s="349"/>
      <c r="AN18" s="349">
        <v>30206</v>
      </c>
      <c r="AO18" s="349"/>
      <c r="AP18" s="349"/>
      <c r="AQ18" s="349"/>
      <c r="AR18" s="349"/>
      <c r="AS18" s="349">
        <v>84356</v>
      </c>
      <c r="AT18" s="349">
        <v>6820</v>
      </c>
      <c r="AU18" s="349">
        <v>30206</v>
      </c>
      <c r="AV18" s="350"/>
      <c r="AW18" s="351"/>
      <c r="AX18" s="352">
        <v>0</v>
      </c>
      <c r="AY18" s="357"/>
      <c r="AZ18" s="357"/>
      <c r="BA18" s="357"/>
      <c r="BB18" s="357"/>
      <c r="BC18" s="357"/>
      <c r="BD18" s="353">
        <v>30206</v>
      </c>
      <c r="BE18" s="354"/>
      <c r="BF18" s="355">
        <v>302.06</v>
      </c>
      <c r="BG18" s="355">
        <v>30206</v>
      </c>
      <c r="BH18" s="356"/>
      <c r="BI18" s="357"/>
      <c r="BJ18" s="357"/>
      <c r="BK18" s="379">
        <v>302</v>
      </c>
      <c r="BL18" s="418">
        <v>121382</v>
      </c>
      <c r="BM18" s="359">
        <v>40460.666666666664</v>
      </c>
      <c r="BN18" s="346" t="s">
        <v>465</v>
      </c>
      <c r="BO18" s="346">
        <v>4</v>
      </c>
    </row>
    <row r="19" spans="1:67" ht="15.6">
      <c r="A19" s="345" t="s">
        <v>466</v>
      </c>
      <c r="B19" s="346">
        <v>0</v>
      </c>
      <c r="C19" s="346">
        <v>91515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81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>
        <v>91515</v>
      </c>
      <c r="AD19" s="346"/>
      <c r="AE19" s="346"/>
      <c r="AF19" s="346"/>
      <c r="AG19" s="346"/>
      <c r="AH19" s="346"/>
      <c r="AI19" s="346">
        <v>91515</v>
      </c>
      <c r="AJ19" s="346"/>
      <c r="AK19" s="346"/>
      <c r="AL19" s="346"/>
      <c r="AM19" s="349"/>
      <c r="AN19" s="349">
        <v>456031.29</v>
      </c>
      <c r="AO19" s="349"/>
      <c r="AP19" s="349"/>
      <c r="AQ19" s="349"/>
      <c r="AR19" s="349"/>
      <c r="AS19" s="349">
        <v>583251.76</v>
      </c>
      <c r="AT19" s="349">
        <v>353565</v>
      </c>
      <c r="AU19" s="349">
        <v>456031.29</v>
      </c>
      <c r="AV19" s="350"/>
      <c r="AW19" s="351"/>
      <c r="AX19" s="352">
        <v>0</v>
      </c>
      <c r="AY19" s="357"/>
      <c r="AZ19" s="357"/>
      <c r="BA19" s="357"/>
      <c r="BB19" s="357"/>
      <c r="BC19" s="357"/>
      <c r="BD19" s="353">
        <v>456031.29</v>
      </c>
      <c r="BE19" s="354"/>
      <c r="BF19" s="355">
        <v>4560.3128999999999</v>
      </c>
      <c r="BG19" s="355">
        <v>456031.29</v>
      </c>
      <c r="BH19" s="356"/>
      <c r="BI19" s="357"/>
      <c r="BJ19" s="357"/>
      <c r="BK19" s="379">
        <v>4560</v>
      </c>
      <c r="BL19" s="418">
        <v>1392848.05</v>
      </c>
      <c r="BM19" s="359">
        <v>464282.68333333335</v>
      </c>
      <c r="BN19" s="346" t="s">
        <v>465</v>
      </c>
      <c r="BO19" s="346">
        <v>46.4</v>
      </c>
    </row>
    <row r="20" spans="1:67" ht="15.6">
      <c r="A20" s="345" t="s">
        <v>584</v>
      </c>
      <c r="B20" s="346">
        <v>0</v>
      </c>
      <c r="C20" s="346">
        <v>0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>
        <v>0</v>
      </c>
      <c r="AJ20" s="346"/>
      <c r="AK20" s="346"/>
      <c r="AL20" s="346"/>
      <c r="AM20" s="349">
        <v>44722.982500000006</v>
      </c>
      <c r="AN20" s="349">
        <v>45000</v>
      </c>
      <c r="AO20" s="349"/>
      <c r="AP20" s="349"/>
      <c r="AQ20" s="349"/>
      <c r="AR20" s="349"/>
      <c r="AS20" s="349">
        <v>38890</v>
      </c>
      <c r="AT20" s="349">
        <v>44723.5</v>
      </c>
      <c r="AU20" s="349">
        <v>45000</v>
      </c>
      <c r="AV20" s="350">
        <v>100.61940748249513</v>
      </c>
      <c r="AW20" s="351"/>
      <c r="AX20" s="352">
        <v>0</v>
      </c>
      <c r="AY20" s="357"/>
      <c r="AZ20" s="357"/>
      <c r="BA20" s="357"/>
      <c r="BB20" s="357"/>
      <c r="BC20" s="357"/>
      <c r="BD20" s="353">
        <v>45000</v>
      </c>
      <c r="BE20" s="354">
        <v>100.61940748249513</v>
      </c>
      <c r="BF20" s="355">
        <v>450</v>
      </c>
      <c r="BG20" s="355">
        <v>277.01749999999447</v>
      </c>
      <c r="BH20" s="356">
        <v>110.8069999999978</v>
      </c>
      <c r="BI20" s="357"/>
      <c r="BJ20" s="357"/>
      <c r="BK20" s="379">
        <v>561</v>
      </c>
      <c r="BL20" s="418">
        <v>128613.5</v>
      </c>
      <c r="BM20" s="359">
        <v>42871.166666666664</v>
      </c>
      <c r="BN20" s="346"/>
      <c r="BO20" s="346">
        <v>4.3</v>
      </c>
    </row>
    <row r="21" spans="1:67" ht="15.6">
      <c r="A21" s="345" t="s">
        <v>578</v>
      </c>
      <c r="B21" s="346">
        <v>0</v>
      </c>
      <c r="C21" s="346">
        <v>0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>
        <v>0</v>
      </c>
      <c r="AJ21" s="346"/>
      <c r="AK21" s="346"/>
      <c r="AL21" s="346"/>
      <c r="AM21" s="349">
        <v>24538.987499999999</v>
      </c>
      <c r="AN21" s="349">
        <v>24539</v>
      </c>
      <c r="AO21" s="349"/>
      <c r="AP21" s="349"/>
      <c r="AQ21" s="349"/>
      <c r="AR21" s="349"/>
      <c r="AS21" s="349">
        <v>30800</v>
      </c>
      <c r="AT21" s="349">
        <v>24856</v>
      </c>
      <c r="AU21" s="349">
        <v>24539</v>
      </c>
      <c r="AV21" s="350">
        <v>100.00005093934703</v>
      </c>
      <c r="AW21" s="351"/>
      <c r="AX21" s="352">
        <v>0</v>
      </c>
      <c r="AY21" s="357"/>
      <c r="AZ21" s="357"/>
      <c r="BA21" s="357"/>
      <c r="BB21" s="357"/>
      <c r="BC21" s="357"/>
      <c r="BD21" s="353">
        <v>24539</v>
      </c>
      <c r="BE21" s="354">
        <v>100.00005093934703</v>
      </c>
      <c r="BF21" s="355">
        <v>245.39000000000001</v>
      </c>
      <c r="BG21" s="355">
        <v>1.2500000000727596E-2</v>
      </c>
      <c r="BH21" s="356">
        <v>5.000000000291039E-3</v>
      </c>
      <c r="BI21" s="357"/>
      <c r="BJ21" s="357"/>
      <c r="BK21" s="379">
        <v>245</v>
      </c>
      <c r="BL21" s="418">
        <v>80195</v>
      </c>
      <c r="BM21" s="359">
        <v>26731.666666666668</v>
      </c>
      <c r="BN21" s="346"/>
      <c r="BO21" s="346">
        <v>2.7</v>
      </c>
    </row>
    <row r="22" spans="1:67" ht="15.6">
      <c r="A22" s="382" t="s">
        <v>459</v>
      </c>
      <c r="B22" s="346">
        <v>0</v>
      </c>
      <c r="C22" s="346">
        <v>0</v>
      </c>
      <c r="D22" s="348"/>
      <c r="E22" s="348"/>
      <c r="F22" s="346"/>
      <c r="G22" s="346"/>
      <c r="H22" s="348"/>
      <c r="I22" s="346"/>
      <c r="J22" s="348"/>
      <c r="K22" s="346"/>
      <c r="L22" s="348"/>
      <c r="M22" s="346"/>
      <c r="N22" s="346"/>
      <c r="O22" s="346"/>
      <c r="P22" s="348"/>
      <c r="Q22" s="348"/>
      <c r="R22" s="346"/>
      <c r="S22" s="346"/>
      <c r="T22" s="348"/>
      <c r="U22" s="348"/>
      <c r="V22" s="346"/>
      <c r="W22" s="346"/>
      <c r="X22" s="346"/>
      <c r="Y22" s="346"/>
      <c r="Z22" s="346"/>
      <c r="AA22" s="383"/>
      <c r="AB22" s="348"/>
      <c r="AC22" s="346"/>
      <c r="AD22" s="346"/>
      <c r="AE22" s="346"/>
      <c r="AF22" s="346"/>
      <c r="AG22" s="346"/>
      <c r="AH22" s="346"/>
      <c r="AI22" s="346">
        <v>0</v>
      </c>
      <c r="AJ22" s="346"/>
      <c r="AK22" s="346"/>
      <c r="AL22" s="346"/>
      <c r="AM22" s="349">
        <v>13385.022499999999</v>
      </c>
      <c r="AN22" s="349">
        <v>13385</v>
      </c>
      <c r="AO22" s="349">
        <v>259690.21000000002</v>
      </c>
      <c r="AP22" s="349">
        <v>113539.73</v>
      </c>
      <c r="AQ22" s="349"/>
      <c r="AR22" s="349"/>
      <c r="AS22" s="349">
        <v>420728.1</v>
      </c>
      <c r="AT22" s="349">
        <v>104134</v>
      </c>
      <c r="AU22" s="349">
        <v>386614.94</v>
      </c>
      <c r="AV22" s="350">
        <v>2888.4145693442056</v>
      </c>
      <c r="AW22" s="351"/>
      <c r="AX22" s="384">
        <v>239383.22812500002</v>
      </c>
      <c r="AY22" s="385">
        <v>210998.29562500003</v>
      </c>
      <c r="AZ22" s="385">
        <v>28384.932499999999</v>
      </c>
      <c r="BA22" s="385"/>
      <c r="BB22" s="385"/>
      <c r="BC22" s="385"/>
      <c r="BD22" s="353">
        <v>147231.71187499998</v>
      </c>
      <c r="BE22" s="354">
        <v>1099.9735852143692</v>
      </c>
      <c r="BF22" s="355">
        <v>1472.3171187499997</v>
      </c>
      <c r="BG22" s="355">
        <v>133846.68937499999</v>
      </c>
      <c r="BH22" s="356">
        <v>53538.675749999995</v>
      </c>
      <c r="BI22" s="378"/>
      <c r="BJ22" s="357"/>
      <c r="BK22" s="379">
        <v>55011</v>
      </c>
      <c r="BL22" s="418">
        <v>911477.04</v>
      </c>
      <c r="BM22" s="359">
        <v>303825.68</v>
      </c>
      <c r="BN22" s="346"/>
      <c r="BO22" s="346">
        <v>30.4</v>
      </c>
    </row>
    <row r="23" spans="1:67" ht="15.6">
      <c r="A23" s="345" t="s">
        <v>460</v>
      </c>
      <c r="B23" s="346">
        <v>0</v>
      </c>
      <c r="C23" s="346">
        <v>0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>
        <v>0</v>
      </c>
      <c r="AJ23" s="346"/>
      <c r="AK23" s="346"/>
      <c r="AL23" s="346"/>
      <c r="AM23" s="349"/>
      <c r="AN23" s="349">
        <v>0</v>
      </c>
      <c r="AO23" s="349"/>
      <c r="AP23" s="349"/>
      <c r="AQ23" s="349"/>
      <c r="AR23" s="349"/>
      <c r="AS23" s="349">
        <v>32834.5</v>
      </c>
      <c r="AT23" s="349">
        <v>25801</v>
      </c>
      <c r="AU23" s="349">
        <v>0</v>
      </c>
      <c r="AV23" s="350"/>
      <c r="AW23" s="351">
        <v>0</v>
      </c>
      <c r="AX23" s="352">
        <v>0</v>
      </c>
      <c r="AY23" s="357"/>
      <c r="AZ23" s="357"/>
      <c r="BA23" s="357"/>
      <c r="BB23" s="357"/>
      <c r="BC23" s="357"/>
      <c r="BD23" s="353">
        <v>0</v>
      </c>
      <c r="BE23" s="354"/>
      <c r="BF23" s="355">
        <v>0</v>
      </c>
      <c r="BG23" s="355">
        <v>0</v>
      </c>
      <c r="BH23" s="356">
        <v>0</v>
      </c>
      <c r="BI23" s="357"/>
      <c r="BJ23" s="357"/>
      <c r="BK23" s="379">
        <v>0</v>
      </c>
      <c r="BL23" s="418">
        <v>58635.5</v>
      </c>
      <c r="BM23" s="359">
        <v>19545.166666666668</v>
      </c>
      <c r="BN23" s="346" t="s">
        <v>465</v>
      </c>
      <c r="BO23" s="346">
        <v>2</v>
      </c>
    </row>
    <row r="24" spans="1:67" ht="15.6">
      <c r="A24" s="345" t="s">
        <v>455</v>
      </c>
      <c r="B24" s="346">
        <v>0</v>
      </c>
      <c r="C24" s="346">
        <v>0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>
        <v>0</v>
      </c>
      <c r="AJ24" s="346"/>
      <c r="AK24" s="346"/>
      <c r="AL24" s="346"/>
      <c r="AM24" s="349"/>
      <c r="AN24" s="349">
        <v>0</v>
      </c>
      <c r="AO24" s="349"/>
      <c r="AP24" s="349"/>
      <c r="AQ24" s="349"/>
      <c r="AR24" s="349"/>
      <c r="AS24" s="349">
        <v>8398</v>
      </c>
      <c r="AT24" s="349">
        <v>9658</v>
      </c>
      <c r="AU24" s="349">
        <v>0</v>
      </c>
      <c r="AV24" s="350"/>
      <c r="AW24" s="351">
        <v>0</v>
      </c>
      <c r="AX24" s="352">
        <v>0</v>
      </c>
      <c r="AY24" s="386"/>
      <c r="AZ24" s="357"/>
      <c r="BA24" s="357"/>
      <c r="BB24" s="357"/>
      <c r="BC24" s="357"/>
      <c r="BD24" s="353">
        <v>0</v>
      </c>
      <c r="BE24" s="354"/>
      <c r="BF24" s="355">
        <v>0</v>
      </c>
      <c r="BG24" s="355">
        <v>0</v>
      </c>
      <c r="BH24" s="356">
        <v>0</v>
      </c>
      <c r="BI24" s="387"/>
      <c r="BJ24" s="387"/>
      <c r="BK24" s="379">
        <v>0</v>
      </c>
      <c r="BL24" s="418">
        <v>18056</v>
      </c>
      <c r="BM24" s="359">
        <v>6018.666666666667</v>
      </c>
      <c r="BN24" s="346" t="s">
        <v>465</v>
      </c>
      <c r="BO24" s="346">
        <v>0.6</v>
      </c>
    </row>
    <row r="25" spans="1:67" ht="15.6">
      <c r="A25" s="380" t="s">
        <v>456</v>
      </c>
      <c r="B25" s="346">
        <v>0</v>
      </c>
      <c r="C25" s="346">
        <v>0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>
        <v>0</v>
      </c>
      <c r="AJ25" s="346"/>
      <c r="AK25" s="346"/>
      <c r="AL25" s="346"/>
      <c r="AM25" s="349"/>
      <c r="AN25" s="349">
        <v>16080</v>
      </c>
      <c r="AO25" s="349"/>
      <c r="AP25" s="349"/>
      <c r="AQ25" s="349"/>
      <c r="AR25" s="349"/>
      <c r="AS25" s="349">
        <v>7935</v>
      </c>
      <c r="AT25" s="349">
        <v>4000</v>
      </c>
      <c r="AU25" s="349">
        <v>16080</v>
      </c>
      <c r="AV25" s="350"/>
      <c r="AW25" s="351"/>
      <c r="AX25" s="352">
        <v>0</v>
      </c>
      <c r="AY25" s="388"/>
      <c r="AZ25" s="388"/>
      <c r="BA25" s="388"/>
      <c r="BB25" s="388"/>
      <c r="BC25" s="388"/>
      <c r="BD25" s="353">
        <v>16080</v>
      </c>
      <c r="BE25" s="354"/>
      <c r="BF25" s="355">
        <v>161</v>
      </c>
      <c r="BG25" s="355">
        <v>16080</v>
      </c>
      <c r="BH25" s="356"/>
      <c r="BI25" s="387"/>
      <c r="BJ25" s="387"/>
      <c r="BK25" s="379">
        <v>161</v>
      </c>
      <c r="BL25" s="418">
        <v>28015</v>
      </c>
      <c r="BM25" s="359">
        <v>9338.3333333333339</v>
      </c>
      <c r="BN25" s="346" t="s">
        <v>465</v>
      </c>
      <c r="BO25" s="346">
        <v>0.9</v>
      </c>
    </row>
    <row r="26" spans="1:67" ht="15.6">
      <c r="A26" s="389" t="s">
        <v>606</v>
      </c>
      <c r="B26" s="348">
        <v>0</v>
      </c>
      <c r="C26" s="348">
        <v>0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>
        <v>0</v>
      </c>
      <c r="AJ26" s="348"/>
      <c r="AK26" s="348"/>
      <c r="AL26" s="348"/>
      <c r="AM26" s="390">
        <v>60835</v>
      </c>
      <c r="AN26" s="390">
        <v>60835</v>
      </c>
      <c r="AO26" s="390"/>
      <c r="AP26" s="390"/>
      <c r="AQ26" s="390"/>
      <c r="AR26" s="390"/>
      <c r="AS26" s="390">
        <v>331060</v>
      </c>
      <c r="AT26" s="390">
        <v>60835</v>
      </c>
      <c r="AU26" s="390">
        <v>60835</v>
      </c>
      <c r="AV26" s="391">
        <v>100</v>
      </c>
      <c r="AW26" s="392"/>
      <c r="AX26" s="393">
        <v>0</v>
      </c>
      <c r="AY26" s="387"/>
      <c r="AZ26" s="394"/>
      <c r="BA26" s="394"/>
      <c r="BB26" s="394"/>
      <c r="BC26" s="394"/>
      <c r="BD26" s="353">
        <v>60835</v>
      </c>
      <c r="BE26" s="395"/>
      <c r="BF26" s="396"/>
      <c r="BG26" s="396"/>
      <c r="BH26" s="397">
        <v>0</v>
      </c>
      <c r="BI26" s="387"/>
      <c r="BJ26" s="387"/>
      <c r="BK26" s="398">
        <v>0</v>
      </c>
      <c r="BL26" s="418">
        <v>452730</v>
      </c>
      <c r="BM26" s="359">
        <v>150910</v>
      </c>
      <c r="BN26" s="348"/>
      <c r="BO26" s="346">
        <v>15.1</v>
      </c>
    </row>
    <row r="27" spans="1:67" ht="15.6">
      <c r="A27" s="389" t="s">
        <v>600</v>
      </c>
      <c r="B27" s="348">
        <v>0</v>
      </c>
      <c r="C27" s="348">
        <v>0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>
        <v>0</v>
      </c>
      <c r="AJ27" s="348"/>
      <c r="AK27" s="348"/>
      <c r="AL27" s="348"/>
      <c r="AM27" s="390">
        <v>76043.75</v>
      </c>
      <c r="AN27" s="390">
        <v>76043.75</v>
      </c>
      <c r="AO27" s="390"/>
      <c r="AP27" s="390"/>
      <c r="AQ27" s="390"/>
      <c r="AR27" s="390"/>
      <c r="AS27" s="390">
        <v>66125</v>
      </c>
      <c r="AT27" s="390">
        <v>0</v>
      </c>
      <c r="AU27" s="390">
        <v>76043.75</v>
      </c>
      <c r="AV27" s="391">
        <v>100</v>
      </c>
      <c r="AW27" s="392"/>
      <c r="AX27" s="393">
        <v>0</v>
      </c>
      <c r="AY27" s="387"/>
      <c r="AZ27" s="387"/>
      <c r="BA27" s="387"/>
      <c r="BB27" s="387"/>
      <c r="BC27" s="387"/>
      <c r="BD27" s="353">
        <v>76043.75</v>
      </c>
      <c r="BE27" s="395"/>
      <c r="BF27" s="396"/>
      <c r="BG27" s="396"/>
      <c r="BH27" s="397">
        <v>0</v>
      </c>
      <c r="BI27" s="387"/>
      <c r="BJ27" s="387"/>
      <c r="BK27" s="398">
        <v>0</v>
      </c>
      <c r="BL27" s="418">
        <v>142168.75</v>
      </c>
      <c r="BM27" s="359">
        <v>47389.583333333336</v>
      </c>
      <c r="BN27" s="348"/>
      <c r="BO27" s="346">
        <v>4.7</v>
      </c>
    </row>
    <row r="28" spans="1:67" ht="15.6">
      <c r="A28" s="389" t="s">
        <v>607</v>
      </c>
      <c r="B28" s="348">
        <v>511100</v>
      </c>
      <c r="C28" s="348">
        <v>145377</v>
      </c>
      <c r="D28" s="348"/>
      <c r="E28" s="348"/>
      <c r="F28" s="348"/>
      <c r="G28" s="348"/>
      <c r="H28" s="348"/>
      <c r="I28" s="348"/>
      <c r="J28" s="348">
        <v>145377</v>
      </c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>
        <v>145377</v>
      </c>
      <c r="AJ28" s="348"/>
      <c r="AK28" s="348"/>
      <c r="AL28" s="348"/>
      <c r="AM28" s="390">
        <v>249952.5</v>
      </c>
      <c r="AN28" s="390">
        <v>593762</v>
      </c>
      <c r="AO28" s="390"/>
      <c r="AP28" s="390"/>
      <c r="AQ28" s="390"/>
      <c r="AR28" s="390"/>
      <c r="AS28" s="390">
        <v>431870</v>
      </c>
      <c r="AT28" s="390">
        <v>877836.62</v>
      </c>
      <c r="AU28" s="390">
        <v>593762</v>
      </c>
      <c r="AV28" s="391">
        <v>237.54993448755263</v>
      </c>
      <c r="AW28" s="392"/>
      <c r="AX28" s="393">
        <v>0</v>
      </c>
      <c r="AY28" s="387"/>
      <c r="AZ28" s="387"/>
      <c r="BA28" s="387"/>
      <c r="BB28" s="387"/>
      <c r="BC28" s="387"/>
      <c r="BD28" s="353">
        <v>593762</v>
      </c>
      <c r="BE28" s="395">
        <v>237.54993448755263</v>
      </c>
      <c r="BF28" s="396">
        <v>5937.62</v>
      </c>
      <c r="BG28" s="396">
        <v>343809.5</v>
      </c>
      <c r="BH28" s="397">
        <v>137523.80000000002</v>
      </c>
      <c r="BI28" s="387">
        <v>2</v>
      </c>
      <c r="BJ28" s="399">
        <v>1000</v>
      </c>
      <c r="BK28" s="398">
        <v>100000</v>
      </c>
      <c r="BL28" s="418">
        <v>1903468.62</v>
      </c>
      <c r="BM28" s="359">
        <v>634489.54</v>
      </c>
      <c r="BN28" s="348"/>
      <c r="BO28" s="346">
        <v>63.4</v>
      </c>
    </row>
    <row r="29" spans="1:67" ht="15.6">
      <c r="A29" s="389" t="s">
        <v>596</v>
      </c>
      <c r="B29" s="348">
        <v>3000</v>
      </c>
      <c r="C29" s="348">
        <v>16464</v>
      </c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>
        <v>16464</v>
      </c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>
        <v>16464</v>
      </c>
      <c r="AJ29" s="348"/>
      <c r="AK29" s="348"/>
      <c r="AL29" s="348"/>
      <c r="AM29" s="390">
        <v>40155.699999999997</v>
      </c>
      <c r="AN29" s="390">
        <v>40155.699999999997</v>
      </c>
      <c r="AO29" s="390"/>
      <c r="AP29" s="390"/>
      <c r="AQ29" s="390"/>
      <c r="AR29" s="390"/>
      <c r="AS29" s="390">
        <v>35281</v>
      </c>
      <c r="AT29" s="390">
        <v>40200</v>
      </c>
      <c r="AU29" s="390">
        <v>40155.699999999997</v>
      </c>
      <c r="AV29" s="391">
        <v>100</v>
      </c>
      <c r="AW29" s="392">
        <v>0</v>
      </c>
      <c r="AX29" s="393">
        <v>0</v>
      </c>
      <c r="AY29" s="387"/>
      <c r="AZ29" s="387"/>
      <c r="BA29" s="387"/>
      <c r="BB29" s="387"/>
      <c r="BC29" s="387"/>
      <c r="BD29" s="353">
        <v>40155.699999999997</v>
      </c>
      <c r="BE29" s="395"/>
      <c r="BF29" s="396"/>
      <c r="BG29" s="396"/>
      <c r="BH29" s="397">
        <v>0</v>
      </c>
      <c r="BI29" s="399"/>
      <c r="BJ29" s="387"/>
      <c r="BK29" s="398">
        <v>0</v>
      </c>
      <c r="BL29" s="418">
        <v>115636.7</v>
      </c>
      <c r="BM29" s="359">
        <v>38545.566666666666</v>
      </c>
      <c r="BN29" s="348"/>
      <c r="BO29" s="346">
        <v>3.9</v>
      </c>
    </row>
    <row r="30" spans="1:67" ht="15.6">
      <c r="A30" s="389" t="s">
        <v>461</v>
      </c>
      <c r="B30" s="348">
        <v>41738</v>
      </c>
      <c r="C30" s="348">
        <v>0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66"/>
      <c r="AG30" s="348"/>
      <c r="AH30" s="348"/>
      <c r="AI30" s="348">
        <v>0</v>
      </c>
      <c r="AJ30" s="348"/>
      <c r="AK30" s="348"/>
      <c r="AL30" s="348"/>
      <c r="AM30" s="390">
        <v>45626.25</v>
      </c>
      <c r="AN30" s="390">
        <v>62721.46</v>
      </c>
      <c r="AO30" s="390"/>
      <c r="AP30" s="390"/>
      <c r="AQ30" s="390"/>
      <c r="AR30" s="390"/>
      <c r="AS30" s="390">
        <v>75977.759999999995</v>
      </c>
      <c r="AT30" s="390">
        <v>90920</v>
      </c>
      <c r="AU30" s="390">
        <v>62721.46</v>
      </c>
      <c r="AV30" s="391">
        <v>137.46792690611215</v>
      </c>
      <c r="AW30" s="392"/>
      <c r="AX30" s="393">
        <v>0</v>
      </c>
      <c r="AY30" s="387"/>
      <c r="AZ30" s="387"/>
      <c r="BA30" s="387"/>
      <c r="BB30" s="387"/>
      <c r="BC30" s="387"/>
      <c r="BD30" s="353">
        <v>62721.46</v>
      </c>
      <c r="BE30" s="395">
        <v>137.46792690611215</v>
      </c>
      <c r="BF30" s="396">
        <v>627.21460000000002</v>
      </c>
      <c r="BG30" s="396">
        <v>17095.21</v>
      </c>
      <c r="BH30" s="397">
        <v>6838.0839999999998</v>
      </c>
      <c r="BI30" s="387"/>
      <c r="BJ30" s="387"/>
      <c r="BK30" s="398">
        <v>7465</v>
      </c>
      <c r="BL30" s="418">
        <v>229619.22</v>
      </c>
      <c r="BM30" s="359">
        <v>76539.740000000005</v>
      </c>
      <c r="BN30" s="348"/>
      <c r="BO30" s="346">
        <v>7.7</v>
      </c>
    </row>
    <row r="31" spans="1:67" ht="15.6">
      <c r="A31" s="389" t="s">
        <v>611</v>
      </c>
      <c r="B31" s="348">
        <v>0</v>
      </c>
      <c r="C31" s="348">
        <v>0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66"/>
      <c r="AA31" s="348"/>
      <c r="AB31" s="348"/>
      <c r="AC31" s="348"/>
      <c r="AD31" s="348"/>
      <c r="AE31" s="348"/>
      <c r="AF31" s="348"/>
      <c r="AG31" s="348"/>
      <c r="AH31" s="348"/>
      <c r="AI31" s="348">
        <v>0</v>
      </c>
      <c r="AJ31" s="348"/>
      <c r="AK31" s="348"/>
      <c r="AL31" s="348"/>
      <c r="AM31" s="390">
        <v>11153.965</v>
      </c>
      <c r="AN31" s="390">
        <v>11250</v>
      </c>
      <c r="AO31" s="390"/>
      <c r="AP31" s="390"/>
      <c r="AQ31" s="390"/>
      <c r="AR31" s="390"/>
      <c r="AS31" s="390">
        <v>9900</v>
      </c>
      <c r="AT31" s="390">
        <v>11649</v>
      </c>
      <c r="AU31" s="390">
        <v>11250</v>
      </c>
      <c r="AV31" s="391">
        <v>100.86099427423343</v>
      </c>
      <c r="AW31" s="392">
        <v>-96.034999999999854</v>
      </c>
      <c r="AX31" s="393">
        <v>0</v>
      </c>
      <c r="AY31" s="387"/>
      <c r="AZ31" s="387"/>
      <c r="BA31" s="387"/>
      <c r="BB31" s="387"/>
      <c r="BC31" s="387"/>
      <c r="BD31" s="353">
        <v>11250</v>
      </c>
      <c r="BE31" s="395">
        <v>100.86099427423343</v>
      </c>
      <c r="BF31" s="396">
        <v>112.5</v>
      </c>
      <c r="BG31" s="396">
        <v>96.034999999999854</v>
      </c>
      <c r="BH31" s="397">
        <v>38.413999999999945</v>
      </c>
      <c r="BI31" s="387"/>
      <c r="BJ31" s="387"/>
      <c r="BK31" s="398">
        <v>151</v>
      </c>
      <c r="BL31" s="418">
        <v>32799</v>
      </c>
      <c r="BM31" s="359">
        <v>10933</v>
      </c>
      <c r="BN31" s="348"/>
      <c r="BO31" s="346">
        <v>1.1000000000000001</v>
      </c>
    </row>
    <row r="32" spans="1:67" ht="15.6">
      <c r="A32" s="389" t="s">
        <v>462</v>
      </c>
      <c r="B32" s="348">
        <v>0</v>
      </c>
      <c r="C32" s="348">
        <v>0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>
        <v>0</v>
      </c>
      <c r="AJ32" s="348"/>
      <c r="AK32" s="348"/>
      <c r="AL32" s="348"/>
      <c r="AM32" s="390">
        <v>44618.504999999997</v>
      </c>
      <c r="AN32" s="390">
        <v>44618.504999999997</v>
      </c>
      <c r="AO32" s="390"/>
      <c r="AP32" s="390"/>
      <c r="AQ32" s="390"/>
      <c r="AR32" s="390"/>
      <c r="AS32" s="390">
        <v>38799</v>
      </c>
      <c r="AT32" s="390">
        <v>15000</v>
      </c>
      <c r="AU32" s="390">
        <v>44618.504999999997</v>
      </c>
      <c r="AV32" s="391">
        <v>100</v>
      </c>
      <c r="AW32" s="392">
        <v>0</v>
      </c>
      <c r="AX32" s="393">
        <v>0</v>
      </c>
      <c r="AY32" s="387"/>
      <c r="AZ32" s="387"/>
      <c r="BA32" s="387"/>
      <c r="BB32" s="387"/>
      <c r="BC32" s="387"/>
      <c r="BD32" s="353">
        <v>44618.504999999997</v>
      </c>
      <c r="BE32" s="395">
        <v>100</v>
      </c>
      <c r="BF32" s="396"/>
      <c r="BG32" s="396"/>
      <c r="BH32" s="397">
        <v>0</v>
      </c>
      <c r="BI32" s="387"/>
      <c r="BJ32" s="387"/>
      <c r="BK32" s="398">
        <v>0</v>
      </c>
      <c r="BL32" s="418">
        <v>98417.505000000005</v>
      </c>
      <c r="BM32" s="359">
        <v>32805.834999999999</v>
      </c>
      <c r="BN32" s="348"/>
      <c r="BO32" s="346">
        <v>3.3</v>
      </c>
    </row>
    <row r="33" spans="1:67" ht="15.6">
      <c r="A33" s="380" t="s">
        <v>463</v>
      </c>
      <c r="B33" s="346">
        <v>0</v>
      </c>
      <c r="C33" s="346">
        <v>500</v>
      </c>
      <c r="D33" s="346"/>
      <c r="E33" s="346"/>
      <c r="F33" s="346"/>
      <c r="G33" s="346"/>
      <c r="H33" s="346"/>
      <c r="I33" s="346"/>
      <c r="J33" s="381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>
        <v>500</v>
      </c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>
        <v>500</v>
      </c>
      <c r="AJ33" s="346"/>
      <c r="AK33" s="346"/>
      <c r="AL33" s="346"/>
      <c r="AM33" s="349">
        <v>66926.434999999998</v>
      </c>
      <c r="AN33" s="349">
        <v>68500</v>
      </c>
      <c r="AO33" s="349"/>
      <c r="AP33" s="349"/>
      <c r="AQ33" s="349"/>
      <c r="AR33" s="349"/>
      <c r="AS33" s="349">
        <v>58200</v>
      </c>
      <c r="AT33" s="349">
        <v>67300</v>
      </c>
      <c r="AU33" s="349">
        <v>68500</v>
      </c>
      <c r="AV33" s="350">
        <v>102.3511860447968</v>
      </c>
      <c r="AW33" s="351"/>
      <c r="AX33" s="352">
        <v>0</v>
      </c>
      <c r="AY33" s="357"/>
      <c r="AZ33" s="357"/>
      <c r="BA33" s="357"/>
      <c r="BB33" s="357"/>
      <c r="BC33" s="357"/>
      <c r="BD33" s="353">
        <v>68500</v>
      </c>
      <c r="BE33" s="354">
        <v>102.3511860447968</v>
      </c>
      <c r="BF33" s="355">
        <v>685</v>
      </c>
      <c r="BG33" s="355">
        <v>1573.5650000000023</v>
      </c>
      <c r="BH33" s="356">
        <v>629.42600000000095</v>
      </c>
      <c r="BI33" s="357"/>
      <c r="BJ33" s="357"/>
      <c r="BK33" s="379">
        <v>1314</v>
      </c>
      <c r="BL33" s="418">
        <v>194000</v>
      </c>
      <c r="BM33" s="359">
        <v>64666.666666666664</v>
      </c>
      <c r="BN33" s="346"/>
      <c r="BO33" s="346">
        <v>6.5</v>
      </c>
    </row>
    <row r="34" spans="1:67" ht="15.6">
      <c r="A34" s="389" t="s">
        <v>464</v>
      </c>
      <c r="B34" s="348">
        <v>41480</v>
      </c>
      <c r="C34" s="348">
        <v>0</v>
      </c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>
        <v>0</v>
      </c>
      <c r="AJ34" s="348"/>
      <c r="AK34" s="348"/>
      <c r="AL34" s="348"/>
      <c r="AM34" s="390">
        <v>88210.75</v>
      </c>
      <c r="AN34" s="390">
        <v>163970</v>
      </c>
      <c r="AO34" s="390"/>
      <c r="AP34" s="390"/>
      <c r="AQ34" s="390"/>
      <c r="AR34" s="390"/>
      <c r="AS34" s="390">
        <v>90227</v>
      </c>
      <c r="AT34" s="390">
        <v>129821</v>
      </c>
      <c r="AU34" s="349">
        <v>163970</v>
      </c>
      <c r="AV34" s="391">
        <v>185.88437350322948</v>
      </c>
      <c r="AW34" s="392"/>
      <c r="AX34" s="352">
        <v>0</v>
      </c>
      <c r="AY34" s="357"/>
      <c r="AZ34" s="360"/>
      <c r="BA34" s="360"/>
      <c r="BB34" s="360"/>
      <c r="BC34" s="360"/>
      <c r="BD34" s="353">
        <v>163970</v>
      </c>
      <c r="BE34" s="354">
        <v>185.88437350322948</v>
      </c>
      <c r="BF34" s="355">
        <v>1639.7</v>
      </c>
      <c r="BG34" s="355">
        <v>75759.25</v>
      </c>
      <c r="BH34" s="356">
        <v>30303.7</v>
      </c>
      <c r="BI34" s="357"/>
      <c r="BJ34" s="357"/>
      <c r="BK34" s="379">
        <v>31943</v>
      </c>
      <c r="BL34" s="418">
        <v>384018</v>
      </c>
      <c r="BM34" s="359">
        <v>128006</v>
      </c>
      <c r="BN34" s="348"/>
      <c r="BO34" s="346">
        <v>12.8</v>
      </c>
    </row>
    <row r="35" spans="1:67" ht="15.6">
      <c r="A35" s="345" t="s">
        <v>613</v>
      </c>
      <c r="B35" s="346">
        <v>0</v>
      </c>
      <c r="C35" s="346">
        <v>0</v>
      </c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8"/>
      <c r="AA35" s="346"/>
      <c r="AB35" s="346"/>
      <c r="AC35" s="346"/>
      <c r="AD35" s="346"/>
      <c r="AE35" s="346"/>
      <c r="AF35" s="346"/>
      <c r="AG35" s="346"/>
      <c r="AH35" s="346"/>
      <c r="AI35" s="346">
        <v>0</v>
      </c>
      <c r="AJ35" s="346"/>
      <c r="AK35" s="346"/>
      <c r="AL35" s="346"/>
      <c r="AM35" s="349">
        <v>6083.5</v>
      </c>
      <c r="AN35" s="349">
        <v>7760</v>
      </c>
      <c r="AO35" s="349"/>
      <c r="AP35" s="349"/>
      <c r="AQ35" s="349"/>
      <c r="AR35" s="349"/>
      <c r="AS35" s="349">
        <v>25000</v>
      </c>
      <c r="AT35" s="349">
        <v>6000</v>
      </c>
      <c r="AU35" s="349">
        <v>7760</v>
      </c>
      <c r="AV35" s="350">
        <v>127.55814909180569</v>
      </c>
      <c r="AW35" s="351"/>
      <c r="AX35" s="352">
        <v>0</v>
      </c>
      <c r="AY35" s="357"/>
      <c r="AZ35" s="357"/>
      <c r="BA35" s="357"/>
      <c r="BB35" s="357"/>
      <c r="BC35" s="357"/>
      <c r="BD35" s="353">
        <v>7760</v>
      </c>
      <c r="BE35" s="354">
        <v>127.55814909180569</v>
      </c>
      <c r="BF35" s="355">
        <v>77.600000000000009</v>
      </c>
      <c r="BG35" s="355">
        <v>1676.5</v>
      </c>
      <c r="BH35" s="356">
        <v>670.6</v>
      </c>
      <c r="BI35" s="357"/>
      <c r="BJ35" s="357"/>
      <c r="BK35" s="379">
        <v>748</v>
      </c>
      <c r="BL35" s="418">
        <v>38760</v>
      </c>
      <c r="BM35" s="359">
        <v>12920</v>
      </c>
      <c r="BN35" s="346"/>
      <c r="BO35" s="346">
        <v>1.3</v>
      </c>
    </row>
    <row r="36" spans="1:67" ht="15.6">
      <c r="A36" s="345" t="s">
        <v>595</v>
      </c>
      <c r="B36" s="346">
        <v>0</v>
      </c>
      <c r="C36" s="346">
        <v>0</v>
      </c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8"/>
      <c r="AA36" s="346"/>
      <c r="AB36" s="346"/>
      <c r="AC36" s="346"/>
      <c r="AD36" s="346"/>
      <c r="AE36" s="346"/>
      <c r="AF36" s="346"/>
      <c r="AG36" s="346"/>
      <c r="AH36" s="346"/>
      <c r="AI36" s="346">
        <v>0</v>
      </c>
      <c r="AJ36" s="346"/>
      <c r="AK36" s="346"/>
      <c r="AL36" s="346"/>
      <c r="AM36" s="349"/>
      <c r="AN36" s="349">
        <v>0</v>
      </c>
      <c r="AO36" s="349"/>
      <c r="AP36" s="349"/>
      <c r="AQ36" s="349"/>
      <c r="AR36" s="349"/>
      <c r="AS36" s="349">
        <v>23805</v>
      </c>
      <c r="AT36" s="349">
        <v>0</v>
      </c>
      <c r="AU36" s="349">
        <v>0</v>
      </c>
      <c r="AV36" s="350"/>
      <c r="AW36" s="351">
        <v>0</v>
      </c>
      <c r="AX36" s="352">
        <v>0</v>
      </c>
      <c r="AY36" s="357"/>
      <c r="AZ36" s="357"/>
      <c r="BA36" s="357"/>
      <c r="BB36" s="357"/>
      <c r="BC36" s="357"/>
      <c r="BD36" s="353">
        <v>0</v>
      </c>
      <c r="BE36" s="354"/>
      <c r="BF36" s="355">
        <v>0</v>
      </c>
      <c r="BG36" s="355">
        <v>0</v>
      </c>
      <c r="BH36" s="356">
        <v>0</v>
      </c>
      <c r="BI36" s="357"/>
      <c r="BJ36" s="357"/>
      <c r="BK36" s="379">
        <v>0</v>
      </c>
      <c r="BL36" s="418">
        <v>23805</v>
      </c>
      <c r="BM36" s="359">
        <v>7935</v>
      </c>
      <c r="BN36" s="346" t="s">
        <v>465</v>
      </c>
      <c r="BO36" s="346">
        <v>0.8</v>
      </c>
    </row>
    <row r="37" spans="1:67" ht="15.6">
      <c r="A37" s="345" t="s">
        <v>571</v>
      </c>
      <c r="B37" s="346">
        <v>0</v>
      </c>
      <c r="C37" s="346">
        <v>0</v>
      </c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8"/>
      <c r="AA37" s="346"/>
      <c r="AB37" s="346"/>
      <c r="AC37" s="346"/>
      <c r="AD37" s="346"/>
      <c r="AE37" s="346"/>
      <c r="AF37" s="346"/>
      <c r="AG37" s="346"/>
      <c r="AH37" s="346"/>
      <c r="AI37" s="346">
        <v>0</v>
      </c>
      <c r="AJ37" s="346"/>
      <c r="AK37" s="346"/>
      <c r="AL37" s="346"/>
      <c r="AM37" s="349"/>
      <c r="AN37" s="349">
        <v>0</v>
      </c>
      <c r="AO37" s="349"/>
      <c r="AP37" s="349"/>
      <c r="AQ37" s="349"/>
      <c r="AR37" s="349"/>
      <c r="AS37" s="349">
        <v>6700</v>
      </c>
      <c r="AT37" s="349">
        <v>7700</v>
      </c>
      <c r="AU37" s="349">
        <v>0</v>
      </c>
      <c r="AV37" s="350"/>
      <c r="AW37" s="351">
        <v>0</v>
      </c>
      <c r="AX37" s="352">
        <v>0</v>
      </c>
      <c r="AY37" s="357"/>
      <c r="AZ37" s="357"/>
      <c r="BA37" s="357"/>
      <c r="BB37" s="357"/>
      <c r="BC37" s="357"/>
      <c r="BD37" s="353">
        <v>0</v>
      </c>
      <c r="BE37" s="354"/>
      <c r="BF37" s="355">
        <v>0</v>
      </c>
      <c r="BG37" s="355">
        <v>0</v>
      </c>
      <c r="BH37" s="356">
        <v>0</v>
      </c>
      <c r="BI37" s="357"/>
      <c r="BJ37" s="357"/>
      <c r="BK37" s="379">
        <v>0</v>
      </c>
      <c r="BL37" s="418">
        <v>14400</v>
      </c>
      <c r="BM37" s="359">
        <v>4800</v>
      </c>
      <c r="BN37" s="346" t="s">
        <v>465</v>
      </c>
      <c r="BO37" s="346">
        <v>0.5</v>
      </c>
    </row>
    <row r="38" spans="1:67" ht="15.6">
      <c r="A38" s="345" t="s">
        <v>566</v>
      </c>
      <c r="B38" s="346">
        <v>40167</v>
      </c>
      <c r="C38" s="346">
        <v>0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8"/>
      <c r="AA38" s="346"/>
      <c r="AB38" s="346"/>
      <c r="AC38" s="346"/>
      <c r="AD38" s="346"/>
      <c r="AE38" s="346"/>
      <c r="AF38" s="346"/>
      <c r="AG38" s="346"/>
      <c r="AH38" s="346"/>
      <c r="AI38" s="346">
        <v>0</v>
      </c>
      <c r="AJ38" s="346"/>
      <c r="AK38" s="346"/>
      <c r="AL38" s="346"/>
      <c r="AM38" s="349">
        <v>26798</v>
      </c>
      <c r="AN38" s="349">
        <v>415825</v>
      </c>
      <c r="AO38" s="349"/>
      <c r="AP38" s="349"/>
      <c r="AQ38" s="349"/>
      <c r="AR38" s="349"/>
      <c r="AS38" s="349">
        <v>146536.5</v>
      </c>
      <c r="AT38" s="349">
        <v>122821</v>
      </c>
      <c r="AU38" s="349">
        <v>415825</v>
      </c>
      <c r="AV38" s="350">
        <v>1551.701619523845</v>
      </c>
      <c r="AW38" s="351"/>
      <c r="AX38" s="352">
        <v>291078</v>
      </c>
      <c r="AY38" s="357"/>
      <c r="AZ38" s="357"/>
      <c r="BA38" s="357">
        <v>291078</v>
      </c>
      <c r="BB38" s="357"/>
      <c r="BC38" s="357"/>
      <c r="BD38" s="353">
        <v>124747</v>
      </c>
      <c r="BE38" s="354">
        <v>465.50862004627209</v>
      </c>
      <c r="BF38" s="355">
        <v>1247.47</v>
      </c>
      <c r="BG38" s="355">
        <v>97949</v>
      </c>
      <c r="BH38" s="356">
        <v>39179.599999999999</v>
      </c>
      <c r="BI38" s="357"/>
      <c r="BJ38" s="357"/>
      <c r="BK38" s="379">
        <v>40427</v>
      </c>
      <c r="BL38" s="418">
        <v>685182.5</v>
      </c>
      <c r="BM38" s="359">
        <v>228394.16666666666</v>
      </c>
      <c r="BN38" s="346"/>
      <c r="BO38" s="346">
        <v>22.8</v>
      </c>
    </row>
    <row r="39" spans="1:67" ht="15.6">
      <c r="A39" s="345" t="s">
        <v>567</v>
      </c>
      <c r="B39" s="346">
        <v>3000</v>
      </c>
      <c r="C39" s="346">
        <v>23600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>
        <v>21600</v>
      </c>
      <c r="W39" s="346"/>
      <c r="X39" s="346"/>
      <c r="Y39" s="346"/>
      <c r="Z39" s="348"/>
      <c r="AA39" s="346"/>
      <c r="AB39" s="346">
        <v>2000</v>
      </c>
      <c r="AC39" s="346"/>
      <c r="AD39" s="346"/>
      <c r="AE39" s="346"/>
      <c r="AF39" s="346"/>
      <c r="AG39" s="346"/>
      <c r="AH39" s="346"/>
      <c r="AI39" s="346">
        <v>23600</v>
      </c>
      <c r="AJ39" s="346"/>
      <c r="AK39" s="346"/>
      <c r="AL39" s="346"/>
      <c r="AM39" s="349">
        <v>11589.067500000001</v>
      </c>
      <c r="AN39" s="349">
        <v>46405.8</v>
      </c>
      <c r="AO39" s="349"/>
      <c r="AP39" s="349"/>
      <c r="AQ39" s="349"/>
      <c r="AR39" s="349"/>
      <c r="AS39" s="349">
        <v>20600</v>
      </c>
      <c r="AT39" s="349">
        <v>13000</v>
      </c>
      <c r="AU39" s="349">
        <v>46405.8</v>
      </c>
      <c r="AV39" s="350">
        <v>400.42738555108076</v>
      </c>
      <c r="AW39" s="351"/>
      <c r="AX39" s="352">
        <v>0</v>
      </c>
      <c r="AY39" s="357"/>
      <c r="AZ39" s="357"/>
      <c r="BA39" s="357"/>
      <c r="BB39" s="357"/>
      <c r="BC39" s="357"/>
      <c r="BD39" s="353">
        <v>46405.8</v>
      </c>
      <c r="BE39" s="354">
        <v>400.42738555108076</v>
      </c>
      <c r="BF39" s="355">
        <v>464.05800000000005</v>
      </c>
      <c r="BG39" s="355">
        <v>34816.732499999998</v>
      </c>
      <c r="BH39" s="356">
        <v>13926.692999999999</v>
      </c>
      <c r="BI39" s="387"/>
      <c r="BJ39" s="387"/>
      <c r="BK39" s="379">
        <v>14391</v>
      </c>
      <c r="BL39" s="418">
        <v>80005.8</v>
      </c>
      <c r="BM39" s="359">
        <v>26668.600000000002</v>
      </c>
      <c r="BN39" s="346"/>
      <c r="BO39" s="346">
        <v>2.7</v>
      </c>
    </row>
    <row r="40" spans="1:67" ht="15.6">
      <c r="A40" s="345" t="s">
        <v>572</v>
      </c>
      <c r="B40" s="346">
        <v>0</v>
      </c>
      <c r="C40" s="346">
        <v>0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8"/>
      <c r="AA40" s="346"/>
      <c r="AB40" s="346"/>
      <c r="AC40" s="346"/>
      <c r="AD40" s="346"/>
      <c r="AE40" s="346"/>
      <c r="AF40" s="346"/>
      <c r="AG40" s="346"/>
      <c r="AH40" s="346"/>
      <c r="AI40" s="346">
        <v>0</v>
      </c>
      <c r="AJ40" s="346"/>
      <c r="AK40" s="346"/>
      <c r="AL40" s="346"/>
      <c r="AM40" s="349">
        <v>30417.5</v>
      </c>
      <c r="AN40" s="349">
        <v>30500</v>
      </c>
      <c r="AO40" s="349"/>
      <c r="AP40" s="349"/>
      <c r="AQ40" s="349"/>
      <c r="AR40" s="349"/>
      <c r="AS40" s="349">
        <v>26450</v>
      </c>
      <c r="AT40" s="349">
        <v>30418</v>
      </c>
      <c r="AU40" s="349">
        <v>30500</v>
      </c>
      <c r="AV40" s="350">
        <v>100.27122544587819</v>
      </c>
      <c r="AW40" s="351"/>
      <c r="AX40" s="352">
        <v>0</v>
      </c>
      <c r="AY40" s="387"/>
      <c r="AZ40" s="387"/>
      <c r="BA40" s="387"/>
      <c r="BB40" s="387"/>
      <c r="BC40" s="387"/>
      <c r="BD40" s="353">
        <v>30500</v>
      </c>
      <c r="BE40" s="354">
        <v>100.27122544587819</v>
      </c>
      <c r="BF40" s="355">
        <v>305</v>
      </c>
      <c r="BG40" s="355">
        <v>82.5</v>
      </c>
      <c r="BH40" s="356">
        <v>33</v>
      </c>
      <c r="BI40" s="357"/>
      <c r="BJ40" s="357"/>
      <c r="BK40" s="379">
        <v>338</v>
      </c>
      <c r="BL40" s="418">
        <v>87368</v>
      </c>
      <c r="BM40" s="359">
        <v>29122.666666666668</v>
      </c>
      <c r="BN40" s="346"/>
      <c r="BO40" s="346">
        <v>2.9</v>
      </c>
    </row>
    <row r="41" spans="1:67" ht="15.6">
      <c r="A41" s="345" t="s">
        <v>621</v>
      </c>
      <c r="B41" s="346">
        <v>0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8"/>
      <c r="AA41" s="346"/>
      <c r="AB41" s="346"/>
      <c r="AC41" s="346"/>
      <c r="AD41" s="346"/>
      <c r="AE41" s="346"/>
      <c r="AF41" s="346"/>
      <c r="AG41" s="346"/>
      <c r="AH41" s="346"/>
      <c r="AI41" s="346">
        <v>0</v>
      </c>
      <c r="AJ41" s="346"/>
      <c r="AK41" s="346"/>
      <c r="AL41" s="346"/>
      <c r="AM41" s="349">
        <v>10077</v>
      </c>
      <c r="AN41" s="349">
        <v>10078</v>
      </c>
      <c r="AO41" s="349"/>
      <c r="AP41" s="349"/>
      <c r="AQ41" s="349"/>
      <c r="AR41" s="349"/>
      <c r="AS41" s="349">
        <v>17563</v>
      </c>
      <c r="AT41" s="349">
        <v>10077</v>
      </c>
      <c r="AU41" s="349">
        <v>10078</v>
      </c>
      <c r="AV41" s="350">
        <v>100.00992358836956</v>
      </c>
      <c r="AW41" s="351"/>
      <c r="AX41" s="352">
        <v>0</v>
      </c>
      <c r="AY41" s="357"/>
      <c r="AZ41" s="357"/>
      <c r="BA41" s="357"/>
      <c r="BB41" s="357"/>
      <c r="BC41" s="357"/>
      <c r="BD41" s="353">
        <v>10078</v>
      </c>
      <c r="BE41" s="354">
        <v>100.00992358836956</v>
      </c>
      <c r="BF41" s="355">
        <v>100.78</v>
      </c>
      <c r="BG41" s="355">
        <v>1</v>
      </c>
      <c r="BH41" s="356">
        <v>0.4</v>
      </c>
      <c r="BI41" s="357"/>
      <c r="BJ41" s="357"/>
      <c r="BK41" s="379">
        <v>101</v>
      </c>
      <c r="BL41" s="418">
        <v>37718</v>
      </c>
      <c r="BM41" s="359">
        <v>12572.666666666666</v>
      </c>
      <c r="BN41" s="346"/>
      <c r="BO41" s="346">
        <v>1.3</v>
      </c>
    </row>
    <row r="42" spans="1:67" ht="15.6">
      <c r="A42" s="345" t="s">
        <v>457</v>
      </c>
      <c r="B42" s="346">
        <v>0</v>
      </c>
      <c r="C42" s="346">
        <v>0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8"/>
      <c r="AA42" s="346"/>
      <c r="AB42" s="346"/>
      <c r="AC42" s="346"/>
      <c r="AD42" s="346"/>
      <c r="AE42" s="346"/>
      <c r="AF42" s="346"/>
      <c r="AG42" s="346"/>
      <c r="AH42" s="346"/>
      <c r="AI42" s="346">
        <v>0</v>
      </c>
      <c r="AJ42" s="346"/>
      <c r="AK42" s="346"/>
      <c r="AL42" s="346"/>
      <c r="AM42" s="349"/>
      <c r="AN42" s="349">
        <v>0</v>
      </c>
      <c r="AO42" s="349"/>
      <c r="AP42" s="349"/>
      <c r="AQ42" s="349"/>
      <c r="AR42" s="349"/>
      <c r="AS42" s="349">
        <v>7935</v>
      </c>
      <c r="AT42" s="349">
        <v>9125</v>
      </c>
      <c r="AU42" s="349">
        <v>0</v>
      </c>
      <c r="AV42" s="350"/>
      <c r="AW42" s="351">
        <v>0</v>
      </c>
      <c r="AX42" s="352">
        <v>0</v>
      </c>
      <c r="AY42" s="357"/>
      <c r="AZ42" s="357"/>
      <c r="BA42" s="357"/>
      <c r="BB42" s="357"/>
      <c r="BC42" s="357"/>
      <c r="BD42" s="353">
        <v>0</v>
      </c>
      <c r="BE42" s="354"/>
      <c r="BF42" s="355">
        <v>0</v>
      </c>
      <c r="BG42" s="355">
        <v>0</v>
      </c>
      <c r="BH42" s="356">
        <v>0</v>
      </c>
      <c r="BI42" s="357"/>
      <c r="BJ42" s="357"/>
      <c r="BK42" s="379">
        <v>0</v>
      </c>
      <c r="BL42" s="418">
        <v>17060</v>
      </c>
      <c r="BM42" s="359">
        <v>5686.666666666667</v>
      </c>
      <c r="BN42" s="346" t="s">
        <v>465</v>
      </c>
      <c r="BO42" s="346">
        <v>0.6</v>
      </c>
    </row>
    <row r="43" spans="1:67" ht="15.6">
      <c r="A43" s="345" t="s">
        <v>604</v>
      </c>
      <c r="B43" s="346">
        <v>5660</v>
      </c>
      <c r="C43" s="346">
        <v>0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8"/>
      <c r="AA43" s="346"/>
      <c r="AB43" s="346"/>
      <c r="AC43" s="346"/>
      <c r="AD43" s="346"/>
      <c r="AE43" s="346"/>
      <c r="AF43" s="346"/>
      <c r="AG43" s="346"/>
      <c r="AH43" s="346"/>
      <c r="AI43" s="346">
        <v>0</v>
      </c>
      <c r="AJ43" s="346"/>
      <c r="AK43" s="346"/>
      <c r="AL43" s="346"/>
      <c r="AM43" s="349"/>
      <c r="AN43" s="349">
        <v>9125</v>
      </c>
      <c r="AO43" s="349"/>
      <c r="AP43" s="349"/>
      <c r="AQ43" s="349"/>
      <c r="AR43" s="349"/>
      <c r="AS43" s="349">
        <v>32484</v>
      </c>
      <c r="AT43" s="349">
        <v>30540</v>
      </c>
      <c r="AU43" s="349">
        <v>9125</v>
      </c>
      <c r="AV43" s="350"/>
      <c r="AW43" s="351"/>
      <c r="AX43" s="352">
        <v>0</v>
      </c>
      <c r="AY43" s="357"/>
      <c r="AZ43" s="357"/>
      <c r="BA43" s="357"/>
      <c r="BB43" s="357"/>
      <c r="BC43" s="357"/>
      <c r="BD43" s="353">
        <v>9125</v>
      </c>
      <c r="BE43" s="354"/>
      <c r="BF43" s="355"/>
      <c r="BG43" s="355">
        <v>9125</v>
      </c>
      <c r="BH43" s="356"/>
      <c r="BI43" s="357"/>
      <c r="BJ43" s="357"/>
      <c r="BK43" s="379">
        <v>0</v>
      </c>
      <c r="BL43" s="418">
        <v>72149</v>
      </c>
      <c r="BM43" s="359">
        <v>24049.666666666668</v>
      </c>
      <c r="BN43" s="346" t="s">
        <v>465</v>
      </c>
      <c r="BO43" s="346">
        <v>2.4</v>
      </c>
    </row>
    <row r="44" spans="1:67" ht="15.6">
      <c r="A44" s="345" t="s">
        <v>467</v>
      </c>
      <c r="B44" s="400">
        <v>45272</v>
      </c>
      <c r="C44" s="400">
        <v>0</v>
      </c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1"/>
      <c r="AA44" s="400"/>
      <c r="AB44" s="400"/>
      <c r="AC44" s="400"/>
      <c r="AD44" s="400"/>
      <c r="AE44" s="400"/>
      <c r="AF44" s="400"/>
      <c r="AG44" s="400"/>
      <c r="AH44" s="400"/>
      <c r="AI44" s="400">
        <v>0</v>
      </c>
      <c r="AJ44" s="400"/>
      <c r="AK44" s="400"/>
      <c r="AL44" s="400"/>
      <c r="AM44" s="349">
        <v>15208.75</v>
      </c>
      <c r="AN44" s="349">
        <v>318213</v>
      </c>
      <c r="AO44" s="349"/>
      <c r="AP44" s="349"/>
      <c r="AQ44" s="349"/>
      <c r="AR44" s="349"/>
      <c r="AS44" s="349">
        <v>341414</v>
      </c>
      <c r="AT44" s="349">
        <v>311969.8</v>
      </c>
      <c r="AU44" s="349">
        <v>318213</v>
      </c>
      <c r="AV44" s="350">
        <v>2092.3021287088027</v>
      </c>
      <c r="AW44" s="351"/>
      <c r="AX44" s="402">
        <v>121047</v>
      </c>
      <c r="AY44" s="403"/>
      <c r="AZ44" s="403"/>
      <c r="BA44" s="403">
        <v>121047</v>
      </c>
      <c r="BB44" s="403"/>
      <c r="BC44" s="403"/>
      <c r="BD44" s="353">
        <v>197166</v>
      </c>
      <c r="BE44" s="404">
        <v>1296.3984548368537</v>
      </c>
      <c r="BF44" s="405">
        <v>1971.66</v>
      </c>
      <c r="BG44" s="405">
        <v>181957.25</v>
      </c>
      <c r="BH44" s="406">
        <v>72782.900000000009</v>
      </c>
      <c r="BI44" s="403"/>
      <c r="BJ44" s="403"/>
      <c r="BK44" s="379">
        <v>74755</v>
      </c>
      <c r="BL44" s="418">
        <v>971596.80000000005</v>
      </c>
      <c r="BM44" s="359">
        <v>323865.60000000003</v>
      </c>
      <c r="BN44" s="400"/>
      <c r="BO44" s="346">
        <v>32.4</v>
      </c>
    </row>
    <row r="45" spans="1:67" ht="15.6">
      <c r="A45" s="345" t="s">
        <v>573</v>
      </c>
      <c r="B45" s="346">
        <v>0</v>
      </c>
      <c r="C45" s="346">
        <v>0</v>
      </c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8"/>
      <c r="AA45" s="346"/>
      <c r="AB45" s="346"/>
      <c r="AC45" s="346"/>
      <c r="AD45" s="346"/>
      <c r="AE45" s="346"/>
      <c r="AF45" s="346"/>
      <c r="AG45" s="346"/>
      <c r="AH45" s="346"/>
      <c r="AI45" s="346">
        <v>0</v>
      </c>
      <c r="AJ45" s="346"/>
      <c r="AK45" s="346"/>
      <c r="AL45" s="346"/>
      <c r="AM45" s="349">
        <v>15209</v>
      </c>
      <c r="AN45" s="349">
        <v>123590</v>
      </c>
      <c r="AO45" s="349"/>
      <c r="AP45" s="349"/>
      <c r="AQ45" s="349"/>
      <c r="AR45" s="349"/>
      <c r="AS45" s="349">
        <v>13300</v>
      </c>
      <c r="AT45" s="349">
        <v>15250</v>
      </c>
      <c r="AU45" s="349">
        <v>123590</v>
      </c>
      <c r="AV45" s="350">
        <v>812.61095404037087</v>
      </c>
      <c r="AW45" s="351"/>
      <c r="AX45" s="352">
        <v>108290</v>
      </c>
      <c r="AY45" s="357"/>
      <c r="AZ45" s="357"/>
      <c r="BA45" s="357">
        <v>108290</v>
      </c>
      <c r="BB45" s="357"/>
      <c r="BC45" s="357"/>
      <c r="BD45" s="353">
        <v>15300</v>
      </c>
      <c r="BE45" s="354">
        <v>100.59832993622197</v>
      </c>
      <c r="BF45" s="355">
        <v>153</v>
      </c>
      <c r="BG45" s="355">
        <v>91</v>
      </c>
      <c r="BH45" s="356">
        <v>36.4</v>
      </c>
      <c r="BI45" s="357"/>
      <c r="BJ45" s="357"/>
      <c r="BK45" s="379">
        <v>189</v>
      </c>
      <c r="BL45" s="418">
        <v>152140</v>
      </c>
      <c r="BM45" s="359">
        <v>50713.333333333336</v>
      </c>
      <c r="BN45" s="346"/>
      <c r="BO45" s="346">
        <v>5.0999999999999996</v>
      </c>
    </row>
    <row r="46" spans="1:67" ht="15.6">
      <c r="A46" s="345" t="s">
        <v>458</v>
      </c>
      <c r="B46" s="346">
        <v>0</v>
      </c>
      <c r="C46" s="346">
        <v>0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8"/>
      <c r="AA46" s="346"/>
      <c r="AB46" s="346"/>
      <c r="AC46" s="346"/>
      <c r="AD46" s="346"/>
      <c r="AE46" s="346"/>
      <c r="AF46" s="346"/>
      <c r="AG46" s="346"/>
      <c r="AH46" s="346"/>
      <c r="AI46" s="346">
        <v>0</v>
      </c>
      <c r="AJ46" s="346"/>
      <c r="AK46" s="346"/>
      <c r="AL46" s="346"/>
      <c r="AM46" s="349">
        <v>30418</v>
      </c>
      <c r="AN46" s="349">
        <v>0</v>
      </c>
      <c r="AO46" s="349"/>
      <c r="AP46" s="349"/>
      <c r="AQ46" s="349"/>
      <c r="AR46" s="349"/>
      <c r="AS46" s="349">
        <v>26450</v>
      </c>
      <c r="AT46" s="349">
        <v>15000</v>
      </c>
      <c r="AU46" s="349">
        <v>0</v>
      </c>
      <c r="AV46" s="350">
        <v>0</v>
      </c>
      <c r="AW46" s="351">
        <v>30418</v>
      </c>
      <c r="AX46" s="352">
        <v>0</v>
      </c>
      <c r="AY46" s="357"/>
      <c r="AZ46" s="357"/>
      <c r="BA46" s="357"/>
      <c r="BB46" s="357"/>
      <c r="BC46" s="357"/>
      <c r="BD46" s="353">
        <v>0</v>
      </c>
      <c r="BE46" s="354">
        <v>0</v>
      </c>
      <c r="BF46" s="355">
        <v>0</v>
      </c>
      <c r="BG46" s="355"/>
      <c r="BH46" s="356">
        <v>0</v>
      </c>
      <c r="BI46" s="357"/>
      <c r="BJ46" s="357"/>
      <c r="BK46" s="379">
        <v>0</v>
      </c>
      <c r="BL46" s="418">
        <v>41450</v>
      </c>
      <c r="BM46" s="359">
        <v>13816.666666666666</v>
      </c>
      <c r="BN46" s="346"/>
      <c r="BO46" s="346">
        <v>1.4</v>
      </c>
    </row>
    <row r="47" spans="1:67" ht="15.6">
      <c r="A47" s="345" t="s">
        <v>610</v>
      </c>
      <c r="B47" s="346">
        <v>0</v>
      </c>
      <c r="C47" s="346">
        <v>0</v>
      </c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8"/>
      <c r="AA47" s="346"/>
      <c r="AB47" s="346"/>
      <c r="AC47" s="346"/>
      <c r="AD47" s="346"/>
      <c r="AE47" s="346"/>
      <c r="AF47" s="346"/>
      <c r="AG47" s="346"/>
      <c r="AH47" s="346"/>
      <c r="AI47" s="346">
        <v>0</v>
      </c>
      <c r="AJ47" s="346"/>
      <c r="AK47" s="346"/>
      <c r="AL47" s="346"/>
      <c r="AM47" s="349"/>
      <c r="AN47" s="349">
        <v>10000</v>
      </c>
      <c r="AO47" s="349"/>
      <c r="AP47" s="349"/>
      <c r="AQ47" s="349"/>
      <c r="AR47" s="349"/>
      <c r="AS47" s="349">
        <v>6613</v>
      </c>
      <c r="AT47" s="349">
        <v>9200</v>
      </c>
      <c r="AU47" s="349">
        <v>10000</v>
      </c>
      <c r="AV47" s="350"/>
      <c r="AW47" s="351"/>
      <c r="AX47" s="352">
        <v>0</v>
      </c>
      <c r="AY47" s="357"/>
      <c r="AZ47" s="357"/>
      <c r="BA47" s="357"/>
      <c r="BB47" s="357"/>
      <c r="BC47" s="357"/>
      <c r="BD47" s="353">
        <v>10000</v>
      </c>
      <c r="BE47" s="354"/>
      <c r="BF47" s="355">
        <v>100</v>
      </c>
      <c r="BG47" s="355">
        <v>10000</v>
      </c>
      <c r="BH47" s="356"/>
      <c r="BI47" s="357"/>
      <c r="BJ47" s="357"/>
      <c r="BK47" s="379">
        <v>100</v>
      </c>
      <c r="BL47" s="418">
        <v>25813</v>
      </c>
      <c r="BM47" s="359">
        <v>8604.3333333333339</v>
      </c>
      <c r="BN47" s="346" t="s">
        <v>465</v>
      </c>
      <c r="BO47" s="346">
        <v>0.9</v>
      </c>
    </row>
    <row r="48" spans="1:67" ht="15.6">
      <c r="A48" s="407" t="s">
        <v>468</v>
      </c>
      <c r="B48" s="408">
        <v>75550</v>
      </c>
      <c r="C48" s="346">
        <v>1800</v>
      </c>
      <c r="D48" s="409"/>
      <c r="E48" s="409"/>
      <c r="F48" s="408"/>
      <c r="G48" s="409"/>
      <c r="H48" s="409"/>
      <c r="I48" s="409"/>
      <c r="J48" s="409"/>
      <c r="K48" s="408"/>
      <c r="L48" s="409"/>
      <c r="M48" s="409"/>
      <c r="N48" s="409"/>
      <c r="O48" s="408"/>
      <c r="P48" s="409"/>
      <c r="Q48" s="408"/>
      <c r="R48" s="409"/>
      <c r="S48" s="409"/>
      <c r="T48" s="409"/>
      <c r="U48" s="409"/>
      <c r="V48" s="409"/>
      <c r="W48" s="409"/>
      <c r="X48" s="409"/>
      <c r="Y48" s="408"/>
      <c r="Z48" s="408"/>
      <c r="AA48" s="409"/>
      <c r="AB48" s="409"/>
      <c r="AC48" s="408">
        <v>1800</v>
      </c>
      <c r="AD48" s="409"/>
      <c r="AE48" s="409"/>
      <c r="AF48" s="408"/>
      <c r="AG48" s="408"/>
      <c r="AH48" s="409"/>
      <c r="AI48" s="346">
        <v>1800</v>
      </c>
      <c r="AJ48" s="409"/>
      <c r="AK48" s="409"/>
      <c r="AL48" s="409"/>
      <c r="AM48" s="410"/>
      <c r="AN48" s="349">
        <v>156450</v>
      </c>
      <c r="AO48" s="410"/>
      <c r="AP48" s="410"/>
      <c r="AQ48" s="410"/>
      <c r="AR48" s="410"/>
      <c r="AS48" s="349">
        <v>186382.5</v>
      </c>
      <c r="AT48" s="349">
        <v>127620.4</v>
      </c>
      <c r="AU48" s="349">
        <v>156450</v>
      </c>
      <c r="AV48" s="350"/>
      <c r="AW48" s="351"/>
      <c r="AX48" s="352">
        <v>0</v>
      </c>
      <c r="AY48" s="357"/>
      <c r="AZ48" s="357"/>
      <c r="BA48" s="357"/>
      <c r="BB48" s="357"/>
      <c r="BC48" s="357"/>
      <c r="BD48" s="353">
        <v>156450</v>
      </c>
      <c r="BE48" s="354"/>
      <c r="BF48" s="355">
        <v>1564.5</v>
      </c>
      <c r="BG48" s="355">
        <v>156450</v>
      </c>
      <c r="BH48" s="356"/>
      <c r="BI48" s="357"/>
      <c r="BJ48" s="357"/>
      <c r="BK48" s="379">
        <v>1565</v>
      </c>
      <c r="BL48" s="418">
        <v>470452.9</v>
      </c>
      <c r="BM48" s="359">
        <v>156817.63333333333</v>
      </c>
      <c r="BN48" s="346" t="s">
        <v>465</v>
      </c>
      <c r="BO48" s="346">
        <v>15.7</v>
      </c>
    </row>
    <row r="49" spans="1:67" ht="15.6">
      <c r="A49" s="407" t="s">
        <v>593</v>
      </c>
      <c r="B49" s="346">
        <v>0</v>
      </c>
      <c r="C49" s="346">
        <v>0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>
        <v>0</v>
      </c>
      <c r="AJ49" s="346"/>
      <c r="AK49" s="346"/>
      <c r="AL49" s="346"/>
      <c r="AM49" s="349"/>
      <c r="AN49" s="349">
        <v>59771.07</v>
      </c>
      <c r="AO49" s="349"/>
      <c r="AP49" s="349"/>
      <c r="AQ49" s="349"/>
      <c r="AR49" s="349"/>
      <c r="AS49" s="349">
        <v>26959</v>
      </c>
      <c r="AT49" s="349">
        <v>36560.5</v>
      </c>
      <c r="AU49" s="349">
        <v>59771.07</v>
      </c>
      <c r="AV49" s="350"/>
      <c r="AW49" s="351"/>
      <c r="AX49" s="352">
        <v>0</v>
      </c>
      <c r="AY49" s="357"/>
      <c r="AZ49" s="357"/>
      <c r="BA49" s="357"/>
      <c r="BB49" s="357"/>
      <c r="BC49" s="357"/>
      <c r="BD49" s="353">
        <v>59771.07</v>
      </c>
      <c r="BE49" s="354"/>
      <c r="BF49" s="355">
        <v>597.71069999999997</v>
      </c>
      <c r="BG49" s="355">
        <v>59771.07</v>
      </c>
      <c r="BH49" s="356"/>
      <c r="BI49" s="357"/>
      <c r="BJ49" s="357"/>
      <c r="BK49" s="379">
        <v>598</v>
      </c>
      <c r="BL49" s="418">
        <v>123290.57</v>
      </c>
      <c r="BM49" s="359">
        <v>41096.856666666667</v>
      </c>
      <c r="BN49" s="346" t="s">
        <v>465</v>
      </c>
      <c r="BO49" s="346">
        <v>4.0999999999999996</v>
      </c>
    </row>
    <row r="50" spans="1:67" ht="15.6">
      <c r="A50" s="345" t="s">
        <v>469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411">
        <v>21247</v>
      </c>
      <c r="AN50" s="411"/>
      <c r="AO50" s="411">
        <v>4189.21</v>
      </c>
      <c r="AP50" s="411">
        <v>18830.16</v>
      </c>
      <c r="AQ50" s="411"/>
      <c r="AR50" s="411"/>
      <c r="AS50" s="411">
        <v>19124.689999999999</v>
      </c>
      <c r="AT50" s="411">
        <v>21337.39</v>
      </c>
      <c r="AU50" s="349">
        <v>23019.37</v>
      </c>
      <c r="AV50" s="350">
        <v>108.34174236362779</v>
      </c>
      <c r="AW50" s="351"/>
      <c r="AX50" s="412">
        <v>8111.2731249999997</v>
      </c>
      <c r="AY50" s="360">
        <v>3403.7331250000002</v>
      </c>
      <c r="AZ50" s="357">
        <v>4707.54</v>
      </c>
      <c r="BA50" s="357"/>
      <c r="BB50" s="357"/>
      <c r="BC50" s="357"/>
      <c r="BD50" s="353">
        <v>14908.096874999999</v>
      </c>
      <c r="BE50" s="354">
        <v>70.16565573963382</v>
      </c>
      <c r="BF50" s="355">
        <v>149.08096874999998</v>
      </c>
      <c r="BG50" s="355"/>
      <c r="BH50" s="356">
        <v>0</v>
      </c>
      <c r="BI50" s="387"/>
      <c r="BJ50" s="387"/>
      <c r="BK50" s="379">
        <v>149</v>
      </c>
      <c r="BL50" s="418">
        <v>63481.45</v>
      </c>
      <c r="BM50" s="359">
        <v>21160.483333333334</v>
      </c>
      <c r="BN50" s="346"/>
      <c r="BO50" s="346">
        <v>2.1</v>
      </c>
    </row>
    <row r="51" spans="1:67" ht="15.6">
      <c r="A51" s="413" t="s">
        <v>470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51">
        <v>2782744.4224999999</v>
      </c>
      <c r="AN51" s="351">
        <v>6453871.9749999996</v>
      </c>
      <c r="AO51" s="351">
        <v>263879.42000000004</v>
      </c>
      <c r="AP51" s="351">
        <v>132369.88999999998</v>
      </c>
      <c r="AQ51" s="351">
        <v>0</v>
      </c>
      <c r="AR51" s="351">
        <v>227420</v>
      </c>
      <c r="AS51" s="372">
        <v>5495505.8099999996</v>
      </c>
      <c r="AT51" s="372">
        <v>5135162.71</v>
      </c>
      <c r="AU51" s="372">
        <v>7077541.2850000001</v>
      </c>
      <c r="AV51" s="414">
        <v>254.33673418853112</v>
      </c>
      <c r="AW51" s="372">
        <v>30321.965</v>
      </c>
      <c r="AX51" s="372">
        <v>1079270.50125</v>
      </c>
      <c r="AY51" s="372">
        <v>214402.02875000003</v>
      </c>
      <c r="AZ51" s="372">
        <v>33092.472499999996</v>
      </c>
      <c r="BA51" s="372">
        <v>604356</v>
      </c>
      <c r="BB51" s="372">
        <v>0</v>
      </c>
      <c r="BC51" s="372">
        <v>227420</v>
      </c>
      <c r="BD51" s="415">
        <v>5998270.7837500004</v>
      </c>
      <c r="BE51" s="414">
        <v>215.55234232977787</v>
      </c>
      <c r="BF51" s="372">
        <v>57675.128287499989</v>
      </c>
      <c r="BG51" s="372">
        <v>3252283.2643750003</v>
      </c>
      <c r="BH51" s="372">
        <v>1005847.96175</v>
      </c>
      <c r="BI51" s="372"/>
      <c r="BJ51" s="372">
        <v>3000</v>
      </c>
      <c r="BK51" s="372">
        <v>489636</v>
      </c>
      <c r="BL51" s="419">
        <v>17708209.805000003</v>
      </c>
      <c r="BM51" s="376">
        <v>5902736.6016666675</v>
      </c>
      <c r="BN51" s="359"/>
      <c r="BO51" s="346">
        <f>SUM(BO13:BO50)</f>
        <v>590.6</v>
      </c>
    </row>
    <row r="52" spans="1:67" ht="15.6">
      <c r="A52" s="362" t="s">
        <v>471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51">
        <v>3759700.4224999999</v>
      </c>
      <c r="AN52" s="351">
        <v>7204038.625</v>
      </c>
      <c r="AO52" s="351">
        <v>263879.42000000004</v>
      </c>
      <c r="AP52" s="351">
        <v>132369.88999999998</v>
      </c>
      <c r="AQ52" s="351">
        <v>200000</v>
      </c>
      <c r="AR52" s="351">
        <v>506285</v>
      </c>
      <c r="AS52" s="372">
        <v>6919998.1099999994</v>
      </c>
      <c r="AT52" s="372">
        <v>6249055.9299999997</v>
      </c>
      <c r="AU52" s="372">
        <v>8306572.9350000005</v>
      </c>
      <c r="AV52" s="414">
        <v>220.93709608587838</v>
      </c>
      <c r="AW52" s="372">
        <v>30321.965</v>
      </c>
      <c r="AX52" s="372">
        <v>1374135.50125</v>
      </c>
      <c r="AY52" s="372">
        <v>214402.02875000003</v>
      </c>
      <c r="AZ52" s="372">
        <v>33092.472499999996</v>
      </c>
      <c r="BA52" s="372">
        <v>604356</v>
      </c>
      <c r="BB52" s="372">
        <v>16000</v>
      </c>
      <c r="BC52" s="372">
        <v>506285</v>
      </c>
      <c r="BD52" s="415">
        <v>6932437.4337499999</v>
      </c>
      <c r="BE52" s="414">
        <v>184.38802709552851</v>
      </c>
      <c r="BF52" s="372">
        <v>67016.794787499995</v>
      </c>
      <c r="BG52" s="372">
        <v>3344398.2643750003</v>
      </c>
      <c r="BH52" s="372">
        <v>1042693.96175</v>
      </c>
      <c r="BI52" s="372"/>
      <c r="BJ52" s="372">
        <v>8000</v>
      </c>
      <c r="BK52" s="372">
        <v>540825</v>
      </c>
      <c r="BL52" s="419">
        <v>21475626.975000001</v>
      </c>
      <c r="BM52" s="376">
        <v>7158542.3250000002</v>
      </c>
      <c r="BN52" s="359"/>
      <c r="BO52" s="346">
        <f>BO51+BO12</f>
        <v>716.2</v>
      </c>
    </row>
  </sheetData>
  <autoFilter ref="A3:BO52"/>
  <mergeCells count="1">
    <mergeCell ref="A1:BN1"/>
  </mergeCells>
  <phoneticPr fontId="6" type="noConversion"/>
  <pageMargins left="0.70866141732283472" right="0.27559055118110237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L8" sqref="L8"/>
    </sheetView>
  </sheetViews>
  <sheetFormatPr defaultRowHeight="13.8"/>
  <cols>
    <col min="1" max="1" width="16" customWidth="1"/>
    <col min="2" max="2" width="48.59765625" customWidth="1"/>
  </cols>
  <sheetData>
    <row r="1" spans="1:22" ht="39" customHeight="1">
      <c r="A1" s="736" t="s">
        <v>735</v>
      </c>
      <c r="B1" s="736"/>
      <c r="C1" s="699"/>
      <c r="D1" s="699"/>
      <c r="E1" s="699"/>
      <c r="F1" s="699"/>
      <c r="G1" s="425"/>
    </row>
    <row r="2" spans="1:22" ht="28.8" customHeight="1">
      <c r="A2" s="440" t="s">
        <v>532</v>
      </c>
      <c r="B2" s="479" t="s">
        <v>2384</v>
      </c>
      <c r="C2" s="479"/>
      <c r="D2" s="479"/>
      <c r="E2" s="479"/>
      <c r="F2" s="479"/>
      <c r="G2" s="437"/>
      <c r="H2" s="437"/>
      <c r="I2" s="437"/>
      <c r="J2" s="437"/>
      <c r="K2" s="437"/>
      <c r="L2" s="437"/>
      <c r="M2" s="437"/>
      <c r="N2" s="437"/>
    </row>
    <row r="3" spans="1:22" ht="28.8" customHeight="1">
      <c r="A3" s="440" t="s">
        <v>533</v>
      </c>
      <c r="B3" s="739" t="s">
        <v>2385</v>
      </c>
      <c r="C3" s="740"/>
      <c r="D3" s="740"/>
      <c r="E3" s="740"/>
      <c r="F3" s="740"/>
      <c r="G3" s="436"/>
      <c r="H3" s="436"/>
      <c r="I3" s="436"/>
      <c r="J3" s="436"/>
    </row>
    <row r="4" spans="1:22" ht="28.8" customHeight="1">
      <c r="A4" s="440" t="s">
        <v>534</v>
      </c>
      <c r="B4" s="739" t="s">
        <v>2386</v>
      </c>
      <c r="C4" s="740"/>
      <c r="D4" s="740"/>
      <c r="E4" s="740"/>
      <c r="F4" s="740"/>
      <c r="G4" s="740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28.8" customHeight="1">
      <c r="A5" s="440" t="s">
        <v>535</v>
      </c>
      <c r="B5" s="739" t="s">
        <v>2387</v>
      </c>
      <c r="C5" s="740"/>
      <c r="D5" s="740"/>
      <c r="E5" s="740"/>
      <c r="F5" s="740"/>
      <c r="G5" s="425"/>
    </row>
    <row r="6" spans="1:22" ht="28.8" customHeight="1">
      <c r="A6" s="440" t="s">
        <v>536</v>
      </c>
      <c r="B6" s="739" t="s">
        <v>2388</v>
      </c>
      <c r="C6" s="740"/>
      <c r="D6" s="740"/>
      <c r="E6" s="740"/>
      <c r="F6" s="425"/>
      <c r="G6" s="425"/>
    </row>
    <row r="7" spans="1:22" ht="28.8" customHeight="1">
      <c r="A7" s="440" t="s">
        <v>541</v>
      </c>
      <c r="B7" s="739" t="s">
        <v>2389</v>
      </c>
      <c r="C7" s="740"/>
      <c r="D7" s="740"/>
      <c r="E7" s="740"/>
      <c r="F7" s="425"/>
      <c r="G7" s="425"/>
    </row>
    <row r="8" spans="1:22" ht="28.8" customHeight="1">
      <c r="A8" s="477" t="s">
        <v>734</v>
      </c>
      <c r="B8" s="741" t="s">
        <v>2390</v>
      </c>
      <c r="C8" s="741"/>
      <c r="D8" s="741"/>
      <c r="E8" s="741"/>
      <c r="F8" s="425"/>
      <c r="G8" s="425"/>
    </row>
    <row r="9" spans="1:22" ht="28.8" customHeight="1">
      <c r="A9" s="440" t="s">
        <v>538</v>
      </c>
      <c r="B9" s="737" t="s">
        <v>2391</v>
      </c>
      <c r="C9" s="738"/>
      <c r="D9" s="738"/>
      <c r="E9" s="738"/>
      <c r="F9" s="438"/>
      <c r="G9" s="438"/>
      <c r="H9" s="438"/>
      <c r="I9" s="438"/>
      <c r="J9" s="438"/>
      <c r="K9" s="438"/>
    </row>
    <row r="10" spans="1:22" ht="28.8" customHeight="1">
      <c r="A10" s="440" t="s">
        <v>539</v>
      </c>
      <c r="B10" s="697" t="s">
        <v>2392</v>
      </c>
      <c r="C10" s="698"/>
      <c r="D10" s="698"/>
      <c r="E10" s="698"/>
      <c r="F10" s="698"/>
      <c r="G10" s="438"/>
      <c r="H10" s="438"/>
      <c r="I10" s="438"/>
      <c r="J10" s="438"/>
      <c r="K10" s="438"/>
    </row>
    <row r="11" spans="1:22" ht="24" customHeight="1">
      <c r="A11" s="440"/>
      <c r="B11" s="737"/>
      <c r="C11" s="738"/>
      <c r="D11" s="738"/>
      <c r="E11" s="738"/>
      <c r="F11" s="425"/>
      <c r="G11" s="425"/>
    </row>
    <row r="12" spans="1:22" ht="24" customHeight="1">
      <c r="A12" s="440"/>
      <c r="B12" s="738"/>
      <c r="C12" s="738"/>
      <c r="D12" s="738"/>
      <c r="E12" s="738"/>
      <c r="F12" s="738"/>
      <c r="G12" s="73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22" ht="18.600000000000001" customHeight="1">
      <c r="A13" s="425"/>
      <c r="B13" s="425"/>
      <c r="C13" s="425"/>
      <c r="D13" s="425"/>
      <c r="E13" s="425"/>
      <c r="F13" s="425"/>
      <c r="G13" s="425"/>
    </row>
    <row r="14" spans="1:22">
      <c r="B14" s="296"/>
      <c r="C14" s="296"/>
    </row>
  </sheetData>
  <mergeCells count="10">
    <mergeCell ref="A1:B1"/>
    <mergeCell ref="B11:E11"/>
    <mergeCell ref="B12:G12"/>
    <mergeCell ref="B7:E7"/>
    <mergeCell ref="B3:F3"/>
    <mergeCell ref="B4:G4"/>
    <mergeCell ref="B5:F5"/>
    <mergeCell ref="B6:E6"/>
    <mergeCell ref="B9:E9"/>
    <mergeCell ref="B8:E8"/>
  </mergeCells>
  <phoneticPr fontId="15" type="noConversion"/>
  <hyperlinks>
    <hyperlink ref="B2" location="表一、收支执行总表!A1" display="回龙圩管理区2016年一般公共财政预算收支执行情况总表"/>
    <hyperlink ref="B3" location="表二、本级财政收入表!A1" display="回龙圩管理区2016年本级财政收入预算表"/>
    <hyperlink ref="B4" location="'表三、各单位任务（定）'!A1" display="回龙圩管理区2016年分部门（单位）财税收入计划表"/>
    <hyperlink ref="B5" location="表四、公共财政预算支出汇总表!A1" display="回龙圩管理区2016年公共财政预算支出汇总表"/>
    <hyperlink ref="B6" location="表五、部门预算支出安排表!A1" display="回龙圩管理区2016年部门预算支出安排表"/>
    <hyperlink ref="B7" location="表六、政府基金预算!A1" display="回龙圩管理区2016年政府基金预算支出表"/>
    <hyperlink ref="B9" location="附表1、管委公务费!A1" display="回龙圩管理区2016年管委公务费用预算表"/>
    <hyperlink ref="B10" location="附表2、村委会支出!A1" display="回龙管理区2016年各村委会村级组织运转经费汇总表"/>
    <hyperlink ref="B8:E8" location="'表七、社会保险基金预算 '!A1" display="回龙圩管理区2016年社会保险基金预算"/>
  </hyperlinks>
  <pageMargins left="1.57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"/>
  <sheetViews>
    <sheetView topLeftCell="A28" zoomScaleNormal="100" workbookViewId="0">
      <selection activeCell="C49" sqref="C49"/>
    </sheetView>
  </sheetViews>
  <sheetFormatPr defaultRowHeight="14.4"/>
  <cols>
    <col min="1" max="1" width="25.8984375" style="115" customWidth="1"/>
    <col min="2" max="2" width="7.296875" style="115" customWidth="1"/>
    <col min="3" max="3" width="6.59765625" style="153" customWidth="1"/>
    <col min="4" max="4" width="6" style="210" customWidth="1"/>
    <col min="5" max="5" width="22.3984375" style="123" customWidth="1"/>
    <col min="6" max="6" width="6.796875" style="115" customWidth="1"/>
    <col min="7" max="7" width="9.765625E-2" style="50" customWidth="1"/>
    <col min="8" max="8" width="24.59765625" style="50" hidden="1" customWidth="1"/>
    <col min="9" max="9" width="7.19921875" customWidth="1"/>
    <col min="10" max="10" width="6" style="211" customWidth="1"/>
    <col min="11" max="11" width="21.09765625" customWidth="1"/>
    <col min="12" max="12" width="8.69921875" customWidth="1"/>
    <col min="13" max="13" width="6.8984375" customWidth="1"/>
  </cols>
  <sheetData>
    <row r="1" spans="1:13" ht="22.2">
      <c r="A1" s="742" t="s">
        <v>809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3">
      <c r="A2" s="435" t="s">
        <v>532</v>
      </c>
      <c r="B2" s="206"/>
      <c r="C2" s="206"/>
      <c r="D2" s="207"/>
      <c r="E2" s="206"/>
      <c r="F2" s="206"/>
      <c r="L2" s="206" t="s">
        <v>209</v>
      </c>
    </row>
    <row r="3" spans="1:13" ht="30" customHeight="1">
      <c r="A3" s="118" t="s">
        <v>199</v>
      </c>
      <c r="B3" s="152" t="s">
        <v>768</v>
      </c>
      <c r="C3" s="152" t="s">
        <v>769</v>
      </c>
      <c r="D3" s="208" t="s">
        <v>323</v>
      </c>
      <c r="E3" s="195" t="s">
        <v>199</v>
      </c>
      <c r="F3" s="152" t="s">
        <v>770</v>
      </c>
      <c r="G3" s="190"/>
      <c r="H3" s="190"/>
      <c r="I3" s="152" t="s">
        <v>771</v>
      </c>
      <c r="J3" s="212" t="s">
        <v>323</v>
      </c>
      <c r="K3" s="4" t="s">
        <v>329</v>
      </c>
      <c r="L3" s="152" t="s">
        <v>769</v>
      </c>
      <c r="M3" s="3"/>
    </row>
    <row r="4" spans="1:13" ht="25.8" customHeight="1">
      <c r="A4" s="134" t="s">
        <v>198</v>
      </c>
      <c r="B4" s="119">
        <f>SUM(B5:B21)</f>
        <v>896</v>
      </c>
      <c r="C4" s="119">
        <f>SUM(C5:C21)</f>
        <v>1094</v>
      </c>
      <c r="D4" s="209">
        <f>ROUND((C4/B4-1)*100,0)</f>
        <v>22</v>
      </c>
      <c r="E4" s="196" t="s">
        <v>183</v>
      </c>
      <c r="F4" s="117">
        <v>2224</v>
      </c>
      <c r="G4" s="191">
        <v>201</v>
      </c>
      <c r="H4" s="192" t="s">
        <v>92</v>
      </c>
      <c r="I4" s="624">
        <f>VLOOKUP(H4,表四、2017公共财政预算支出汇总表!$C$5:$D$27,2,0)</f>
        <v>2358</v>
      </c>
      <c r="J4" s="213">
        <f>ROUND((I4/F4-1)*100,0)</f>
        <v>6</v>
      </c>
      <c r="K4" s="138" t="s">
        <v>330</v>
      </c>
      <c r="L4" s="624">
        <f>SUM(L5:L8)</f>
        <v>7941</v>
      </c>
      <c r="M4" s="3"/>
    </row>
    <row r="5" spans="1:13" ht="14.4" customHeight="1">
      <c r="A5" s="116" t="s">
        <v>171</v>
      </c>
      <c r="B5" s="117">
        <v>104</v>
      </c>
      <c r="C5" s="458">
        <v>356</v>
      </c>
      <c r="D5" s="209">
        <f t="shared" ref="D5:D50" si="0">ROUND((C5/B5-1)*100,0)</f>
        <v>242</v>
      </c>
      <c r="E5" s="196" t="s">
        <v>186</v>
      </c>
      <c r="F5" s="117">
        <v>0</v>
      </c>
      <c r="G5" s="191"/>
      <c r="H5" s="192"/>
      <c r="I5" s="624"/>
      <c r="J5" s="213"/>
      <c r="K5" s="2" t="s">
        <v>332</v>
      </c>
      <c r="L5" s="458">
        <f>ROUND(表四、2017公共财政预算支出汇总表!I4/10000,0)</f>
        <v>3716</v>
      </c>
      <c r="M5" s="3"/>
    </row>
    <row r="6" spans="1:13" ht="14.4" customHeight="1">
      <c r="A6" s="116" t="s">
        <v>214</v>
      </c>
      <c r="B6" s="117">
        <v>0</v>
      </c>
      <c r="C6" s="458"/>
      <c r="D6" s="209"/>
      <c r="E6" s="196" t="s">
        <v>170</v>
      </c>
      <c r="F6" s="117">
        <v>0</v>
      </c>
      <c r="G6" s="191"/>
      <c r="H6" s="192"/>
      <c r="I6" s="624"/>
      <c r="J6" s="213"/>
      <c r="K6" s="2" t="s">
        <v>331</v>
      </c>
      <c r="L6" s="458">
        <f>ROUND(表四、2017公共财政预算支出汇总表!J4/10000,0)</f>
        <v>3153</v>
      </c>
      <c r="M6" s="3"/>
    </row>
    <row r="7" spans="1:13" ht="14.4" customHeight="1">
      <c r="A7" s="116" t="s">
        <v>216</v>
      </c>
      <c r="B7" s="117">
        <v>281</v>
      </c>
      <c r="C7" s="458"/>
      <c r="D7" s="209">
        <f t="shared" si="0"/>
        <v>-100</v>
      </c>
      <c r="E7" s="196" t="s">
        <v>206</v>
      </c>
      <c r="F7" s="117">
        <v>321</v>
      </c>
      <c r="G7" s="191">
        <v>204</v>
      </c>
      <c r="H7" s="192" t="s">
        <v>93</v>
      </c>
      <c r="I7" s="624">
        <f>VLOOKUP(H7,表四、2017公共财政预算支出汇总表!$C$5:$D$27,2,0)</f>
        <v>309</v>
      </c>
      <c r="J7" s="213">
        <f t="shared" ref="J7:J18" si="1">ROUND((I7/F7-1)*100,0)</f>
        <v>-4</v>
      </c>
      <c r="K7" s="2" t="s">
        <v>333</v>
      </c>
      <c r="L7" s="458">
        <f>ROUND(表四、2017公共财政预算支出汇总表!K4/10000,0)</f>
        <v>762</v>
      </c>
      <c r="M7" s="3"/>
    </row>
    <row r="8" spans="1:13" ht="14.4" customHeight="1">
      <c r="A8" s="116" t="s">
        <v>173</v>
      </c>
      <c r="B8" s="117">
        <v>40</v>
      </c>
      <c r="C8" s="458">
        <v>73</v>
      </c>
      <c r="D8" s="209">
        <f t="shared" si="0"/>
        <v>83</v>
      </c>
      <c r="E8" s="197" t="s">
        <v>217</v>
      </c>
      <c r="F8" s="117">
        <v>1192</v>
      </c>
      <c r="G8" s="191">
        <v>205</v>
      </c>
      <c r="H8" s="192" t="s">
        <v>94</v>
      </c>
      <c r="I8" s="624">
        <f>VLOOKUP(H8,表四、2017公共财政预算支出汇总表!$C$5:$D$27,2,0)</f>
        <v>1146</v>
      </c>
      <c r="J8" s="213">
        <f t="shared" si="1"/>
        <v>-4</v>
      </c>
      <c r="K8" s="2" t="s">
        <v>334</v>
      </c>
      <c r="L8" s="458">
        <f>(ROUND(表四、2017公共财政预算支出汇总表!L4/10000,0))</f>
        <v>310</v>
      </c>
      <c r="M8" s="3"/>
    </row>
    <row r="9" spans="1:13" ht="14.4" customHeight="1">
      <c r="A9" s="116" t="s">
        <v>211</v>
      </c>
      <c r="B9" s="117"/>
      <c r="C9" s="458"/>
      <c r="D9" s="209"/>
      <c r="E9" s="196" t="s">
        <v>185</v>
      </c>
      <c r="F9" s="117">
        <v>18</v>
      </c>
      <c r="G9" s="191">
        <v>206</v>
      </c>
      <c r="H9" s="192" t="s">
        <v>95</v>
      </c>
      <c r="I9" s="624">
        <f>VLOOKUP(H9,表四、2017公共财政预算支出汇总表!$C$5:$D$27,2,0)</f>
        <v>18</v>
      </c>
      <c r="J9" s="213">
        <f t="shared" si="1"/>
        <v>0</v>
      </c>
      <c r="K9" s="3"/>
      <c r="L9" s="458"/>
      <c r="M9" s="3"/>
    </row>
    <row r="10" spans="1:13" ht="14.4" customHeight="1">
      <c r="A10" s="116" t="s">
        <v>181</v>
      </c>
      <c r="B10" s="117">
        <v>25</v>
      </c>
      <c r="C10" s="458">
        <v>28</v>
      </c>
      <c r="D10" s="209">
        <f t="shared" si="0"/>
        <v>12</v>
      </c>
      <c r="E10" s="196" t="s">
        <v>176</v>
      </c>
      <c r="F10" s="117">
        <v>195</v>
      </c>
      <c r="G10" s="191">
        <v>207</v>
      </c>
      <c r="H10" s="192" t="s">
        <v>96</v>
      </c>
      <c r="I10" s="624">
        <f>VLOOKUP(H10,表四、2017公共财政预算支出汇总表!$C$5:$D$27,2,0)</f>
        <v>298</v>
      </c>
      <c r="J10" s="213">
        <f t="shared" si="1"/>
        <v>53</v>
      </c>
      <c r="K10" s="138" t="s">
        <v>335</v>
      </c>
      <c r="L10" s="624">
        <f>SUM(L11:L18)</f>
        <v>14016</v>
      </c>
      <c r="M10" s="3"/>
    </row>
    <row r="11" spans="1:13" ht="14.4" customHeight="1">
      <c r="A11" s="116" t="s">
        <v>192</v>
      </c>
      <c r="B11" s="117">
        <v>29</v>
      </c>
      <c r="C11" s="458">
        <v>35</v>
      </c>
      <c r="D11" s="209">
        <f t="shared" si="0"/>
        <v>21</v>
      </c>
      <c r="E11" s="196" t="s">
        <v>210</v>
      </c>
      <c r="F11" s="117">
        <v>4278</v>
      </c>
      <c r="G11" s="191">
        <v>208</v>
      </c>
      <c r="H11" s="192" t="s">
        <v>97</v>
      </c>
      <c r="I11" s="624">
        <f>VLOOKUP(H11,表四、2017公共财政预算支出汇总表!$C$5:$D$27,2,0)</f>
        <v>4918</v>
      </c>
      <c r="J11" s="213">
        <f t="shared" si="1"/>
        <v>15</v>
      </c>
      <c r="K11" s="2" t="s">
        <v>336</v>
      </c>
      <c r="L11" s="458">
        <f>ROUND(表四、2017公共财政预算支出汇总表!N4/10000,0)</f>
        <v>1554</v>
      </c>
      <c r="M11" s="3"/>
    </row>
    <row r="12" spans="1:13" ht="14.4" customHeight="1">
      <c r="A12" s="116" t="s">
        <v>180</v>
      </c>
      <c r="B12" s="117">
        <v>29</v>
      </c>
      <c r="C12" s="458">
        <v>30</v>
      </c>
      <c r="D12" s="209">
        <f t="shared" si="0"/>
        <v>3</v>
      </c>
      <c r="E12" s="196" t="s">
        <v>212</v>
      </c>
      <c r="F12" s="117">
        <v>533</v>
      </c>
      <c r="G12" s="191">
        <v>210</v>
      </c>
      <c r="H12" s="192" t="s">
        <v>98</v>
      </c>
      <c r="I12" s="624">
        <f>VLOOKUP(H12,表四、2017公共财政预算支出汇总表!$C$5:$D$27,2,0)</f>
        <v>648</v>
      </c>
      <c r="J12" s="213">
        <f t="shared" si="1"/>
        <v>22</v>
      </c>
      <c r="K12" s="2" t="s">
        <v>333</v>
      </c>
      <c r="L12" s="458">
        <f>ROUND(表四、2017公共财政预算支出汇总表!O4/10000,0)</f>
        <v>4100</v>
      </c>
      <c r="M12" s="3"/>
    </row>
    <row r="13" spans="1:13" ht="14.4" customHeight="1">
      <c r="A13" s="116" t="s">
        <v>208</v>
      </c>
      <c r="B13" s="117">
        <v>8</v>
      </c>
      <c r="C13" s="458">
        <v>8</v>
      </c>
      <c r="D13" s="209"/>
      <c r="E13" s="196" t="s">
        <v>215</v>
      </c>
      <c r="F13" s="117">
        <v>497</v>
      </c>
      <c r="G13" s="191">
        <v>211</v>
      </c>
      <c r="H13" s="192" t="s">
        <v>99</v>
      </c>
      <c r="I13" s="624">
        <f>VLOOKUP(H13,表四、2017公共财政预算支出汇总表!$C$5:$D$27,2,0)</f>
        <v>3718</v>
      </c>
      <c r="J13" s="213">
        <f t="shared" si="1"/>
        <v>648</v>
      </c>
      <c r="K13" s="2" t="s">
        <v>337</v>
      </c>
      <c r="L13" s="458">
        <f>ROUND(表五、2017部门预算支出安排表!S4/10000,0)</f>
        <v>700</v>
      </c>
      <c r="M13" s="3"/>
    </row>
    <row r="14" spans="1:13" ht="14.4" customHeight="1">
      <c r="A14" s="116" t="s">
        <v>179</v>
      </c>
      <c r="B14" s="117">
        <v>7</v>
      </c>
      <c r="C14" s="458">
        <v>7</v>
      </c>
      <c r="D14" s="209">
        <f t="shared" si="0"/>
        <v>0</v>
      </c>
      <c r="E14" s="196" t="s">
        <v>201</v>
      </c>
      <c r="F14" s="117">
        <v>2059</v>
      </c>
      <c r="G14" s="191">
        <v>212</v>
      </c>
      <c r="H14" s="192" t="s">
        <v>100</v>
      </c>
      <c r="I14" s="624">
        <f>VLOOKUP(H14,表四、2017公共财政预算支出汇总表!$C$5:$D$27,2,0)</f>
        <v>441</v>
      </c>
      <c r="J14" s="213">
        <f t="shared" si="1"/>
        <v>-79</v>
      </c>
      <c r="K14" s="458" t="s">
        <v>921</v>
      </c>
      <c r="L14" s="458">
        <f>ROUND(表五、2017部门预算支出安排表!T4/10000,0)</f>
        <v>338</v>
      </c>
      <c r="M14" s="3"/>
    </row>
    <row r="15" spans="1:13" ht="14.4" customHeight="1">
      <c r="A15" s="116" t="s">
        <v>193</v>
      </c>
      <c r="B15" s="117">
        <v>3</v>
      </c>
      <c r="C15" s="458">
        <v>7</v>
      </c>
      <c r="D15" s="209">
        <f t="shared" si="0"/>
        <v>133</v>
      </c>
      <c r="E15" s="196" t="s">
        <v>190</v>
      </c>
      <c r="F15" s="117">
        <v>4621</v>
      </c>
      <c r="G15" s="191">
        <v>213</v>
      </c>
      <c r="H15" s="192" t="s">
        <v>101</v>
      </c>
      <c r="I15" s="624">
        <f>VLOOKUP(H15,表四、2017公共财政预算支出汇总表!$C$5:$D$27,2,0)</f>
        <v>4055</v>
      </c>
      <c r="J15" s="213">
        <f t="shared" si="1"/>
        <v>-12</v>
      </c>
      <c r="K15" s="458" t="s">
        <v>922</v>
      </c>
      <c r="L15" s="458">
        <f>ROUND(表五、2017部门预算支出安排表!U4/10000,0)</f>
        <v>520</v>
      </c>
      <c r="M15" s="3"/>
    </row>
    <row r="16" spans="1:13" ht="14.4" customHeight="1">
      <c r="A16" s="116" t="s">
        <v>205</v>
      </c>
      <c r="B16" s="117">
        <v>137</v>
      </c>
      <c r="C16" s="458">
        <v>193</v>
      </c>
      <c r="D16" s="209">
        <f t="shared" si="0"/>
        <v>41</v>
      </c>
      <c r="E16" s="196" t="s">
        <v>182</v>
      </c>
      <c r="F16" s="117">
        <v>396</v>
      </c>
      <c r="G16" s="191">
        <v>214</v>
      </c>
      <c r="H16" s="192" t="s">
        <v>102</v>
      </c>
      <c r="I16" s="624">
        <f>VLOOKUP(H16,表四、2017公共财政预算支出汇总表!$C$5:$D$27,2,0)</f>
        <v>450</v>
      </c>
      <c r="J16" s="213">
        <f t="shared" si="1"/>
        <v>14</v>
      </c>
      <c r="K16" s="2" t="s">
        <v>338</v>
      </c>
      <c r="L16" s="458">
        <f>ROUND(表五、2017部门预算支出安排表!V4/10000,0)</f>
        <v>4610</v>
      </c>
      <c r="M16" s="3"/>
    </row>
    <row r="17" spans="1:13" ht="14.4" customHeight="1">
      <c r="A17" s="116" t="s">
        <v>184</v>
      </c>
      <c r="B17" s="117">
        <v>1</v>
      </c>
      <c r="C17" s="458">
        <v>2</v>
      </c>
      <c r="D17" s="209">
        <f t="shared" si="0"/>
        <v>100</v>
      </c>
      <c r="E17" s="196" t="s">
        <v>204</v>
      </c>
      <c r="F17" s="117">
        <v>96</v>
      </c>
      <c r="G17" s="191">
        <v>215</v>
      </c>
      <c r="H17" s="192" t="s">
        <v>103</v>
      </c>
      <c r="I17" s="624">
        <f>VLOOKUP(H17,表四、2017公共财政预算支出汇总表!$C$5:$D$27,2,0)</f>
        <v>66</v>
      </c>
      <c r="J17" s="213">
        <f t="shared" si="1"/>
        <v>-31</v>
      </c>
      <c r="K17" s="2" t="s">
        <v>339</v>
      </c>
      <c r="L17" s="458">
        <f>ROUND(表五、2017部门预算支出安排表!W4/10000,0)</f>
        <v>2174</v>
      </c>
      <c r="M17" s="3"/>
    </row>
    <row r="18" spans="1:13" ht="14.4" customHeight="1">
      <c r="A18" s="116" t="s">
        <v>172</v>
      </c>
      <c r="B18" s="117">
        <v>82</v>
      </c>
      <c r="C18" s="458">
        <v>110</v>
      </c>
      <c r="D18" s="209">
        <f t="shared" si="0"/>
        <v>34</v>
      </c>
      <c r="E18" s="196" t="s">
        <v>203</v>
      </c>
      <c r="F18" s="117">
        <v>71</v>
      </c>
      <c r="G18" s="191">
        <v>216</v>
      </c>
      <c r="H18" s="192" t="s">
        <v>104</v>
      </c>
      <c r="I18" s="624">
        <f>VLOOKUP(H18,表四、2017公共财政预算支出汇总表!$C$5:$D$27,2,0)</f>
        <v>700</v>
      </c>
      <c r="J18" s="213">
        <f t="shared" si="1"/>
        <v>886</v>
      </c>
      <c r="K18" s="564" t="s">
        <v>872</v>
      </c>
      <c r="L18" s="458">
        <f>ROUND(表四、2017公共财政预算支出汇总表!U4/10000,0)</f>
        <v>20</v>
      </c>
      <c r="M18" s="3"/>
    </row>
    <row r="19" spans="1:13" ht="14.4" customHeight="1">
      <c r="A19" s="116" t="s">
        <v>207</v>
      </c>
      <c r="B19" s="117">
        <v>83</v>
      </c>
      <c r="C19" s="458">
        <v>100</v>
      </c>
      <c r="D19" s="209">
        <f t="shared" si="0"/>
        <v>20</v>
      </c>
      <c r="E19" s="196" t="s">
        <v>177</v>
      </c>
      <c r="F19" s="117">
        <v>0</v>
      </c>
      <c r="G19" s="64"/>
      <c r="H19" s="64"/>
      <c r="I19" s="624"/>
      <c r="J19" s="209"/>
      <c r="K19" s="3"/>
      <c r="L19" s="3"/>
      <c r="M19" s="3"/>
    </row>
    <row r="20" spans="1:13" ht="14.4" customHeight="1">
      <c r="A20" s="116" t="s">
        <v>213</v>
      </c>
      <c r="B20" s="117">
        <v>67</v>
      </c>
      <c r="C20" s="458">
        <v>142</v>
      </c>
      <c r="D20" s="209">
        <f t="shared" si="0"/>
        <v>112</v>
      </c>
      <c r="E20" s="196" t="s">
        <v>189</v>
      </c>
      <c r="F20" s="117">
        <v>0</v>
      </c>
      <c r="G20" s="64"/>
      <c r="H20" s="64"/>
      <c r="I20" s="624"/>
      <c r="J20" s="209"/>
      <c r="K20" s="3"/>
      <c r="L20" s="3"/>
      <c r="M20" s="3"/>
    </row>
    <row r="21" spans="1:13" ht="14.4" customHeight="1">
      <c r="A21" s="116" t="s">
        <v>191</v>
      </c>
      <c r="B21" s="117">
        <v>0</v>
      </c>
      <c r="C21" s="458">
        <v>3</v>
      </c>
      <c r="D21" s="209"/>
      <c r="E21" s="196" t="s">
        <v>200</v>
      </c>
      <c r="F21" s="117">
        <v>178</v>
      </c>
      <c r="G21" s="191">
        <v>220</v>
      </c>
      <c r="H21" s="192" t="s">
        <v>105</v>
      </c>
      <c r="I21" s="624">
        <f>VLOOKUP(H21,表四、2017公共财政预算支出汇总表!$C$5:$D$27,2,0)</f>
        <v>132</v>
      </c>
      <c r="J21" s="213">
        <f>ROUND((I21/F21-1)*100,0)</f>
        <v>-26</v>
      </c>
      <c r="K21" s="3"/>
      <c r="L21" s="3"/>
      <c r="M21" s="3"/>
    </row>
    <row r="22" spans="1:13" ht="18.600000000000001" customHeight="1">
      <c r="A22" s="134" t="s">
        <v>174</v>
      </c>
      <c r="B22" s="119">
        <f>SUM(B23:B28)</f>
        <v>3345</v>
      </c>
      <c r="C22" s="119">
        <f>SUM(C23:C28)</f>
        <v>3475</v>
      </c>
      <c r="D22" s="209">
        <f t="shared" si="0"/>
        <v>4</v>
      </c>
      <c r="E22" s="196" t="s">
        <v>196</v>
      </c>
      <c r="F22" s="117">
        <v>4507</v>
      </c>
      <c r="G22" s="191">
        <v>221</v>
      </c>
      <c r="H22" s="192" t="s">
        <v>106</v>
      </c>
      <c r="I22" s="624">
        <f>VLOOKUP(H22,表四、2017公共财政预算支出汇总表!$C$5:$D$27,2,0)</f>
        <v>1303</v>
      </c>
      <c r="J22" s="213">
        <f>ROUND((I22/F22-1)*100,0)</f>
        <v>-71</v>
      </c>
      <c r="K22" s="3"/>
      <c r="L22" s="3"/>
      <c r="M22" s="3"/>
    </row>
    <row r="23" spans="1:13" ht="14.4" customHeight="1">
      <c r="A23" s="116" t="s">
        <v>195</v>
      </c>
      <c r="B23" s="117">
        <v>37</v>
      </c>
      <c r="C23" s="458">
        <v>38</v>
      </c>
      <c r="D23" s="209">
        <f t="shared" si="0"/>
        <v>3</v>
      </c>
      <c r="E23" s="196" t="s">
        <v>168</v>
      </c>
      <c r="F23" s="117">
        <v>15</v>
      </c>
      <c r="G23" s="191">
        <v>222</v>
      </c>
      <c r="H23" s="192" t="s">
        <v>107</v>
      </c>
      <c r="I23" s="624">
        <f>VLOOKUP(H23,表四、2017公共财政预算支出汇总表!$C$5:$D$27,2,0)</f>
        <v>25</v>
      </c>
      <c r="J23" s="213">
        <f>ROUND((I23/F23-1)*100,0)</f>
        <v>67</v>
      </c>
      <c r="K23" s="3"/>
      <c r="L23" s="3"/>
      <c r="M23" s="3"/>
    </row>
    <row r="24" spans="1:13" ht="14.4" customHeight="1">
      <c r="A24" s="116" t="s">
        <v>169</v>
      </c>
      <c r="B24" s="117">
        <v>228</v>
      </c>
      <c r="C24" s="458">
        <v>250</v>
      </c>
      <c r="D24" s="209">
        <f t="shared" si="0"/>
        <v>10</v>
      </c>
      <c r="E24" s="198" t="s">
        <v>321</v>
      </c>
      <c r="F24" s="117"/>
      <c r="G24" s="191">
        <v>227</v>
      </c>
      <c r="H24" s="193" t="s">
        <v>322</v>
      </c>
      <c r="I24" s="624">
        <f>VLOOKUP(H24,表四、2017公共财政预算支出汇总表!$C$5:$D$27,2,0)</f>
        <v>450</v>
      </c>
      <c r="J24" s="213"/>
      <c r="K24" s="3"/>
      <c r="L24" s="3"/>
      <c r="M24" s="3"/>
    </row>
    <row r="25" spans="1:13" ht="14.4" customHeight="1">
      <c r="A25" s="116" t="s">
        <v>202</v>
      </c>
      <c r="B25" s="117">
        <v>141</v>
      </c>
      <c r="C25" s="458">
        <v>180</v>
      </c>
      <c r="D25" s="209">
        <f t="shared" si="0"/>
        <v>28</v>
      </c>
      <c r="E25" s="523" t="s">
        <v>821</v>
      </c>
      <c r="F25" s="117">
        <v>368</v>
      </c>
      <c r="G25" s="191">
        <v>229</v>
      </c>
      <c r="H25" s="192" t="s">
        <v>108</v>
      </c>
      <c r="I25" s="624">
        <f>VLOOKUP(H25,表四、2017公共财政预算支出汇总表!$C$5:$D$27,2,0)</f>
        <v>182</v>
      </c>
      <c r="J25" s="213"/>
      <c r="K25" s="3"/>
      <c r="L25" s="3"/>
      <c r="M25" s="3"/>
    </row>
    <row r="26" spans="1:13" ht="14.4" customHeight="1">
      <c r="A26" s="116" t="s">
        <v>175</v>
      </c>
      <c r="B26" s="117"/>
      <c r="C26" s="458"/>
      <c r="D26" s="209"/>
      <c r="E26" s="196" t="s">
        <v>361</v>
      </c>
      <c r="F26" s="117">
        <v>350</v>
      </c>
      <c r="G26" s="191">
        <v>231</v>
      </c>
      <c r="H26" s="192" t="s">
        <v>109</v>
      </c>
      <c r="I26" s="624">
        <f>VLOOKUP(H26,表四、2017公共财政预算支出汇总表!$C$5:$D$27,2,0)</f>
        <v>520</v>
      </c>
      <c r="J26" s="213">
        <f>ROUND((I26/F26-1)*100,0)</f>
        <v>49</v>
      </c>
      <c r="K26" s="3"/>
      <c r="L26" s="3"/>
      <c r="M26" s="3"/>
    </row>
    <row r="27" spans="1:13" ht="14.4" customHeight="1">
      <c r="A27" s="116" t="s">
        <v>197</v>
      </c>
      <c r="B27" s="117">
        <v>2621</v>
      </c>
      <c r="C27" s="458">
        <v>2650</v>
      </c>
      <c r="D27" s="209">
        <f t="shared" si="0"/>
        <v>1</v>
      </c>
      <c r="E27" s="196" t="s">
        <v>362</v>
      </c>
      <c r="F27" s="117">
        <v>145</v>
      </c>
      <c r="G27" s="191">
        <v>232</v>
      </c>
      <c r="H27" s="192" t="s">
        <v>110</v>
      </c>
      <c r="I27" s="624">
        <f>VLOOKUP(H27,表四、2017公共财政预算支出汇总表!$C$5:$D$27,2,0)</f>
        <v>200</v>
      </c>
      <c r="J27" s="213">
        <f>ROUND((I27/F27-1)*100,0)</f>
        <v>38</v>
      </c>
      <c r="K27" s="3"/>
      <c r="L27" s="3"/>
      <c r="M27" s="3"/>
    </row>
    <row r="28" spans="1:13" ht="14.4" customHeight="1">
      <c r="A28" s="116" t="s">
        <v>178</v>
      </c>
      <c r="B28" s="117">
        <v>318</v>
      </c>
      <c r="C28" s="458">
        <v>357</v>
      </c>
      <c r="D28" s="209">
        <f t="shared" si="0"/>
        <v>12</v>
      </c>
      <c r="E28" s="196" t="s">
        <v>228</v>
      </c>
      <c r="F28" s="117">
        <v>20</v>
      </c>
      <c r="G28" s="191">
        <v>240</v>
      </c>
      <c r="H28" s="194" t="s">
        <v>194</v>
      </c>
      <c r="I28" s="624">
        <f>VLOOKUP(H28,表四、2017公共财政预算支出汇总表!$C$5:$D$27,2,0)</f>
        <v>20</v>
      </c>
      <c r="J28" s="213">
        <f>ROUND((I28/F28-1)*100,0)</f>
        <v>0</v>
      </c>
      <c r="K28" s="3"/>
      <c r="L28" s="3"/>
      <c r="M28" s="3"/>
    </row>
    <row r="29" spans="1:13" ht="18.600000000000001" customHeight="1">
      <c r="A29" s="134" t="s">
        <v>233</v>
      </c>
      <c r="B29" s="119">
        <f>B30+B31+B46</f>
        <v>15932</v>
      </c>
      <c r="C29" s="624">
        <f>C31+C46+C30</f>
        <v>16591</v>
      </c>
      <c r="D29" s="209">
        <f t="shared" si="0"/>
        <v>4</v>
      </c>
      <c r="E29" s="196"/>
      <c r="F29" s="117"/>
      <c r="G29" s="64"/>
      <c r="I29" s="624"/>
      <c r="J29" s="213"/>
      <c r="K29" s="3"/>
      <c r="L29" s="3"/>
      <c r="M29" s="3"/>
    </row>
    <row r="30" spans="1:13" ht="18.600000000000001" customHeight="1">
      <c r="A30" s="134" t="s">
        <v>270</v>
      </c>
      <c r="B30" s="119">
        <v>218</v>
      </c>
      <c r="C30" s="624">
        <v>218</v>
      </c>
      <c r="D30" s="209">
        <f t="shared" si="0"/>
        <v>0</v>
      </c>
      <c r="E30" s="196"/>
      <c r="F30" s="117"/>
      <c r="G30" s="64"/>
      <c r="H30" s="64"/>
      <c r="I30" s="624"/>
      <c r="J30" s="213"/>
      <c r="K30" s="3"/>
      <c r="L30" s="3"/>
      <c r="M30" s="3"/>
    </row>
    <row r="31" spans="1:13" ht="18.600000000000001" customHeight="1">
      <c r="A31" s="134" t="s">
        <v>234</v>
      </c>
      <c r="B31" s="119">
        <f>SUM(B32:B45)</f>
        <v>7930</v>
      </c>
      <c r="C31" s="626">
        <f>SUM(C32:C45)</f>
        <v>7930</v>
      </c>
      <c r="D31" s="209">
        <f t="shared" si="0"/>
        <v>0</v>
      </c>
      <c r="E31" s="196"/>
      <c r="F31" s="117"/>
      <c r="G31" s="64"/>
      <c r="H31" s="64"/>
      <c r="I31" s="624"/>
      <c r="J31" s="213"/>
      <c r="K31" s="3"/>
      <c r="L31" s="3"/>
      <c r="M31" s="3"/>
    </row>
    <row r="32" spans="1:13" ht="14.4" customHeight="1">
      <c r="A32" s="434" t="s">
        <v>530</v>
      </c>
      <c r="B32" s="433">
        <v>50</v>
      </c>
      <c r="C32" s="433">
        <v>50</v>
      </c>
      <c r="D32" s="209"/>
      <c r="E32" s="196"/>
      <c r="F32" s="117"/>
      <c r="G32" s="64"/>
      <c r="H32" s="64"/>
      <c r="I32" s="624"/>
      <c r="J32" s="213"/>
      <c r="K32" s="3"/>
      <c r="L32" s="3"/>
      <c r="M32" s="3"/>
    </row>
    <row r="33" spans="1:13" ht="14.4" customHeight="1">
      <c r="A33" s="434" t="s">
        <v>526</v>
      </c>
      <c r="B33" s="433">
        <v>2344</v>
      </c>
      <c r="C33" s="433">
        <v>2344</v>
      </c>
      <c r="D33" s="209"/>
      <c r="E33" s="196"/>
      <c r="F33" s="117"/>
      <c r="G33" s="64"/>
      <c r="H33" s="64"/>
      <c r="I33" s="624"/>
      <c r="J33" s="213"/>
      <c r="K33" s="3"/>
      <c r="L33" s="3"/>
      <c r="M33" s="3"/>
    </row>
    <row r="34" spans="1:13" ht="14.4" customHeight="1">
      <c r="A34" s="434" t="s">
        <v>927</v>
      </c>
      <c r="B34" s="433">
        <v>525</v>
      </c>
      <c r="C34" s="433">
        <v>525</v>
      </c>
      <c r="D34" s="209"/>
      <c r="E34" s="196"/>
      <c r="F34" s="117"/>
      <c r="G34" s="64"/>
      <c r="H34" s="64"/>
      <c r="I34" s="623"/>
      <c r="J34" s="213"/>
      <c r="K34" s="3"/>
      <c r="L34" s="3"/>
      <c r="M34" s="3"/>
    </row>
    <row r="35" spans="1:13" ht="14.4" customHeight="1">
      <c r="A35" s="434" t="s">
        <v>523</v>
      </c>
      <c r="B35" s="433">
        <v>18</v>
      </c>
      <c r="C35" s="433">
        <v>18</v>
      </c>
      <c r="D35" s="209"/>
      <c r="E35" s="196"/>
      <c r="F35" s="117"/>
      <c r="G35" s="64"/>
      <c r="H35" s="64"/>
      <c r="I35" s="623"/>
      <c r="J35" s="213"/>
      <c r="K35" s="3"/>
      <c r="L35" s="3"/>
      <c r="M35" s="3"/>
    </row>
    <row r="36" spans="1:13" ht="14.4" customHeight="1">
      <c r="A36" s="434" t="s">
        <v>528</v>
      </c>
      <c r="B36" s="433">
        <v>113</v>
      </c>
      <c r="C36" s="433">
        <v>113</v>
      </c>
      <c r="D36" s="209"/>
      <c r="E36" s="196"/>
      <c r="F36" s="117"/>
      <c r="G36" s="64"/>
      <c r="H36" s="64"/>
      <c r="I36" s="623"/>
      <c r="J36" s="213"/>
      <c r="K36" s="3"/>
      <c r="L36" s="3"/>
      <c r="M36" s="3"/>
    </row>
    <row r="37" spans="1:13" ht="14.4" customHeight="1">
      <c r="A37" s="434" t="s">
        <v>522</v>
      </c>
      <c r="B37" s="433">
        <v>106</v>
      </c>
      <c r="C37" s="433">
        <v>106</v>
      </c>
      <c r="D37" s="209"/>
      <c r="E37" s="196"/>
      <c r="F37" s="117"/>
      <c r="G37" s="64"/>
      <c r="H37" s="64"/>
      <c r="I37" s="623"/>
      <c r="J37" s="213"/>
      <c r="K37" s="3"/>
      <c r="L37" s="3"/>
      <c r="M37" s="3"/>
    </row>
    <row r="38" spans="1:13" ht="14.4" customHeight="1">
      <c r="A38" s="434" t="s">
        <v>531</v>
      </c>
      <c r="B38" s="433">
        <v>258</v>
      </c>
      <c r="C38" s="433">
        <v>258</v>
      </c>
      <c r="D38" s="209"/>
      <c r="E38" s="196"/>
      <c r="F38" s="117"/>
      <c r="G38" s="64"/>
      <c r="H38" s="64"/>
      <c r="I38" s="623"/>
      <c r="J38" s="213"/>
      <c r="K38" s="3"/>
      <c r="L38" s="3"/>
      <c r="M38" s="3"/>
    </row>
    <row r="39" spans="1:13" ht="14.4" customHeight="1">
      <c r="A39" s="434" t="s">
        <v>524</v>
      </c>
      <c r="B39" s="433">
        <v>2394</v>
      </c>
      <c r="C39" s="433">
        <v>2394</v>
      </c>
      <c r="D39" s="209"/>
      <c r="E39" s="196"/>
      <c r="F39" s="117"/>
      <c r="G39" s="64"/>
      <c r="H39" s="64"/>
      <c r="I39" s="623"/>
      <c r="J39" s="213"/>
      <c r="K39" s="3"/>
      <c r="L39" s="3"/>
      <c r="M39" s="3"/>
    </row>
    <row r="40" spans="1:13" ht="14.4" customHeight="1">
      <c r="A40" s="434" t="s">
        <v>525</v>
      </c>
      <c r="B40" s="433">
        <v>11</v>
      </c>
      <c r="C40" s="433">
        <v>11</v>
      </c>
      <c r="D40" s="209"/>
      <c r="E40" s="196"/>
      <c r="F40" s="117"/>
      <c r="G40" s="64"/>
      <c r="H40" s="64"/>
      <c r="I40" s="623"/>
      <c r="J40" s="213"/>
      <c r="K40" s="3"/>
      <c r="L40" s="3"/>
      <c r="M40" s="3"/>
    </row>
    <row r="41" spans="1:13" ht="14.4" customHeight="1">
      <c r="A41" s="434" t="s">
        <v>521</v>
      </c>
      <c r="B41" s="433">
        <v>167</v>
      </c>
      <c r="C41" s="433">
        <v>167</v>
      </c>
      <c r="D41" s="209"/>
      <c r="E41" s="196"/>
      <c r="F41" s="117"/>
      <c r="G41" s="64"/>
      <c r="H41" s="64"/>
      <c r="I41" s="623"/>
      <c r="J41" s="213"/>
      <c r="K41" s="3"/>
      <c r="L41" s="3"/>
      <c r="M41" s="3"/>
    </row>
    <row r="42" spans="1:13" ht="14.4" customHeight="1">
      <c r="A42" s="434" t="s">
        <v>520</v>
      </c>
      <c r="B42" s="433">
        <v>0</v>
      </c>
      <c r="C42" s="433">
        <v>0</v>
      </c>
      <c r="D42" s="209"/>
      <c r="E42" s="196"/>
      <c r="F42" s="117"/>
      <c r="G42" s="64"/>
      <c r="H42" s="64"/>
      <c r="I42" s="623"/>
      <c r="J42" s="213"/>
      <c r="K42" s="3"/>
      <c r="L42" s="3"/>
      <c r="M42" s="3"/>
    </row>
    <row r="43" spans="1:13" ht="14.4" customHeight="1">
      <c r="A43" s="434" t="s">
        <v>529</v>
      </c>
      <c r="B43" s="433">
        <v>687</v>
      </c>
      <c r="C43" s="433">
        <v>687</v>
      </c>
      <c r="D43" s="209"/>
      <c r="E43" s="196"/>
      <c r="F43" s="117"/>
      <c r="G43" s="64"/>
      <c r="H43" s="64"/>
      <c r="I43" s="623"/>
      <c r="J43" s="213"/>
      <c r="K43" s="3"/>
      <c r="L43" s="3"/>
      <c r="M43" s="3"/>
    </row>
    <row r="44" spans="1:13" ht="14.4" customHeight="1">
      <c r="A44" s="434" t="s">
        <v>527</v>
      </c>
      <c r="B44" s="433">
        <v>1242</v>
      </c>
      <c r="C44" s="433">
        <v>1242</v>
      </c>
      <c r="D44" s="209"/>
      <c r="E44" s="196"/>
      <c r="F44" s="117"/>
      <c r="G44" s="64"/>
      <c r="H44" s="64"/>
      <c r="I44" s="623"/>
      <c r="J44" s="213"/>
      <c r="K44" s="3"/>
      <c r="L44" s="3"/>
      <c r="M44" s="3"/>
    </row>
    <row r="45" spans="1:13" ht="14.4" customHeight="1">
      <c r="A45" s="434" t="s">
        <v>519</v>
      </c>
      <c r="B45" s="433">
        <v>15</v>
      </c>
      <c r="C45" s="433">
        <v>15</v>
      </c>
      <c r="D45" s="209"/>
      <c r="E45" s="196"/>
      <c r="F45" s="117"/>
      <c r="G45" s="64"/>
      <c r="H45" s="64"/>
      <c r="I45" s="623"/>
      <c r="J45" s="213"/>
      <c r="K45" s="3"/>
      <c r="L45" s="3"/>
      <c r="M45" s="3"/>
    </row>
    <row r="46" spans="1:13" ht="19.2" customHeight="1">
      <c r="A46" s="134" t="s">
        <v>235</v>
      </c>
      <c r="B46" s="119">
        <v>7784</v>
      </c>
      <c r="C46" s="3">
        <v>8443</v>
      </c>
      <c r="D46" s="209">
        <f t="shared" si="0"/>
        <v>8</v>
      </c>
      <c r="E46" s="195" t="s">
        <v>187</v>
      </c>
      <c r="F46" s="119">
        <f>SUM(F4:F31)</f>
        <v>22084</v>
      </c>
      <c r="G46" s="64"/>
      <c r="H46" s="64"/>
      <c r="I46" s="3">
        <f>SUM(I4:I31)</f>
        <v>21957</v>
      </c>
      <c r="J46" s="213">
        <f>ROUND((I46/F46-1)*100,0)</f>
        <v>-1</v>
      </c>
      <c r="K46" s="185" t="s">
        <v>341</v>
      </c>
      <c r="L46" s="3">
        <f>L4+L10</f>
        <v>21957</v>
      </c>
      <c r="M46" s="3"/>
    </row>
    <row r="47" spans="1:13" ht="19.2" customHeight="1">
      <c r="A47" s="524" t="s">
        <v>822</v>
      </c>
      <c r="B47" s="119">
        <v>350</v>
      </c>
      <c r="C47" s="3"/>
      <c r="D47" s="209"/>
      <c r="E47" s="196"/>
      <c r="F47" s="117"/>
      <c r="G47" s="64"/>
      <c r="H47" s="64"/>
      <c r="I47" s="3"/>
      <c r="J47" s="213"/>
      <c r="K47" s="3"/>
      <c r="L47" s="3"/>
      <c r="M47" s="3"/>
    </row>
    <row r="48" spans="1:13" ht="19.2" customHeight="1">
      <c r="A48" s="524" t="s">
        <v>823</v>
      </c>
      <c r="B48" s="119">
        <v>1500</v>
      </c>
      <c r="C48" s="3"/>
      <c r="D48" s="209"/>
      <c r="E48" s="205" t="s">
        <v>236</v>
      </c>
      <c r="F48" s="117">
        <f>B50-F46</f>
        <v>63</v>
      </c>
      <c r="G48" s="64"/>
      <c r="H48" s="64"/>
      <c r="I48" s="77">
        <f>C50-I46</f>
        <v>35</v>
      </c>
      <c r="J48" s="213"/>
      <c r="K48" s="3"/>
      <c r="L48" s="77">
        <f>C50-L46</f>
        <v>35</v>
      </c>
      <c r="M48" s="3"/>
    </row>
    <row r="49" spans="1:13" ht="19.2" customHeight="1">
      <c r="A49" s="134" t="s">
        <v>2434</v>
      </c>
      <c r="B49" s="119">
        <v>124</v>
      </c>
      <c r="C49" s="3">
        <v>832</v>
      </c>
      <c r="D49" s="209"/>
      <c r="E49" s="627" t="s">
        <v>926</v>
      </c>
      <c r="F49" s="117">
        <v>63</v>
      </c>
      <c r="G49" s="64"/>
      <c r="H49" s="64"/>
      <c r="J49" s="213"/>
      <c r="K49" s="185" t="s">
        <v>340</v>
      </c>
      <c r="M49" s="3"/>
    </row>
    <row r="50" spans="1:13" ht="24" customHeight="1">
      <c r="A50" s="118" t="s">
        <v>188</v>
      </c>
      <c r="B50" s="119">
        <f>B4+B22+B29+B49+B47+B48</f>
        <v>22147</v>
      </c>
      <c r="C50" s="3">
        <f>C4+C29+C22+C49+C47</f>
        <v>21992</v>
      </c>
      <c r="D50" s="209">
        <f t="shared" si="0"/>
        <v>-1</v>
      </c>
      <c r="E50" s="195" t="s">
        <v>272</v>
      </c>
      <c r="F50" s="119">
        <f>F46+F49</f>
        <v>22147</v>
      </c>
      <c r="G50" s="64"/>
      <c r="H50" s="64"/>
      <c r="I50" s="77">
        <f>I46+I48</f>
        <v>21992</v>
      </c>
      <c r="J50" s="213">
        <f>ROUND((I50/F50-1)*100,0)</f>
        <v>-1</v>
      </c>
      <c r="K50" s="4" t="s">
        <v>342</v>
      </c>
      <c r="L50" s="3">
        <f>L46+L48</f>
        <v>21992</v>
      </c>
      <c r="M50" s="3"/>
    </row>
    <row r="51" spans="1:13" ht="19.2" customHeight="1"/>
    <row r="52" spans="1:13" ht="36.6" customHeight="1">
      <c r="A52" s="744" t="s">
        <v>944</v>
      </c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</row>
    <row r="54" spans="1:13">
      <c r="A54" s="115" t="s">
        <v>517</v>
      </c>
    </row>
  </sheetData>
  <mergeCells count="2">
    <mergeCell ref="A1:M1"/>
    <mergeCell ref="A52:M52"/>
  </mergeCells>
  <phoneticPr fontId="6" type="noConversion"/>
  <pageMargins left="0.70866141732283472" right="0.31496062992125984" top="0.79" bottom="0.70866141732283472" header="0.31496062992125984" footer="0.31496062992125984"/>
  <pageSetup paperSize="9" scale="93" orientation="landscape" horizontalDpi="0" verticalDpi="0" r:id="rId1"/>
  <headerFooter>
    <oddFooter>第 &amp;P 页，共 &amp;N 页</oddFooter>
  </headerFooter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RowHeight="13.8"/>
  <cols>
    <col min="1" max="1" width="22.296875" customWidth="1"/>
    <col min="2" max="2" width="6.59765625" customWidth="1"/>
    <col min="6" max="6" width="6.8984375" hidden="1" customWidth="1"/>
    <col min="7" max="7" width="7.8984375" hidden="1" customWidth="1"/>
    <col min="8" max="8" width="7.69921875" hidden="1" customWidth="1"/>
    <col min="9" max="9" width="8.796875" hidden="1" customWidth="1"/>
    <col min="13" max="13" width="12.8984375" customWidth="1"/>
    <col min="15" max="15" width="8.796875" style="49"/>
    <col min="17" max="17" width="8.19921875" style="49" customWidth="1"/>
    <col min="18" max="18" width="8.8984375" style="49" customWidth="1"/>
    <col min="19" max="19" width="7.59765625" customWidth="1"/>
    <col min="20" max="21" width="8.09765625" customWidth="1"/>
    <col min="22" max="22" width="9.8984375" customWidth="1"/>
    <col min="23" max="24" width="7.59765625" customWidth="1"/>
    <col min="26" max="26" width="6.69921875" customWidth="1"/>
    <col min="27" max="27" width="7.19921875" customWidth="1"/>
  </cols>
  <sheetData>
    <row r="1" spans="1:27" ht="20.399999999999999">
      <c r="A1" s="747" t="s">
        <v>739</v>
      </c>
      <c r="B1" s="748"/>
      <c r="C1" s="748"/>
      <c r="D1" s="748"/>
      <c r="E1" s="748"/>
      <c r="F1" s="748"/>
      <c r="G1" s="748"/>
      <c r="H1" s="748"/>
      <c r="I1" s="748"/>
      <c r="M1" s="49"/>
      <c r="N1" s="49"/>
      <c r="R1" s="490" t="s">
        <v>754</v>
      </c>
    </row>
    <row r="2" spans="1:27" ht="18" customHeight="1">
      <c r="A2" s="1" t="s">
        <v>545</v>
      </c>
      <c r="C2" s="50"/>
      <c r="D2" s="50"/>
      <c r="E2" s="1" t="s">
        <v>231</v>
      </c>
      <c r="M2" s="49"/>
      <c r="N2" s="49"/>
    </row>
    <row r="3" spans="1:27" ht="27.6" customHeight="1">
      <c r="A3" s="749" t="s">
        <v>113</v>
      </c>
      <c r="B3" s="750" t="s">
        <v>755</v>
      </c>
      <c r="C3" s="751" t="s">
        <v>756</v>
      </c>
      <c r="D3" s="755" t="s">
        <v>230</v>
      </c>
      <c r="E3" s="750" t="s">
        <v>229</v>
      </c>
      <c r="F3" s="750" t="s">
        <v>115</v>
      </c>
      <c r="G3" s="752" t="s">
        <v>116</v>
      </c>
      <c r="H3" s="753"/>
      <c r="I3" s="754" t="s">
        <v>117</v>
      </c>
      <c r="J3" s="745" t="s">
        <v>695</v>
      </c>
      <c r="M3" s="59" t="s">
        <v>121</v>
      </c>
      <c r="N3" s="482"/>
      <c r="O3" s="481" t="s">
        <v>745</v>
      </c>
      <c r="P3" s="492" t="s">
        <v>752</v>
      </c>
      <c r="Q3" s="492" t="s">
        <v>753</v>
      </c>
      <c r="R3" s="491" t="s">
        <v>750</v>
      </c>
      <c r="S3" s="491" t="s">
        <v>749</v>
      </c>
      <c r="T3" s="491" t="s">
        <v>751</v>
      </c>
      <c r="U3" s="491" t="s">
        <v>761</v>
      </c>
      <c r="V3" s="491" t="s">
        <v>740</v>
      </c>
      <c r="W3" s="491" t="s">
        <v>748</v>
      </c>
      <c r="X3" s="491" t="s">
        <v>763</v>
      </c>
      <c r="Y3" s="491" t="s">
        <v>741</v>
      </c>
      <c r="Z3" s="491" t="s">
        <v>742</v>
      </c>
      <c r="AA3" s="491" t="s">
        <v>824</v>
      </c>
    </row>
    <row r="4" spans="1:27" ht="22.2" customHeight="1">
      <c r="A4" s="749"/>
      <c r="B4" s="750" t="s">
        <v>114</v>
      </c>
      <c r="C4" s="751"/>
      <c r="D4" s="756"/>
      <c r="E4" s="750"/>
      <c r="F4" s="750"/>
      <c r="G4" s="51" t="s">
        <v>118</v>
      </c>
      <c r="H4" s="52" t="s">
        <v>119</v>
      </c>
      <c r="I4" s="754"/>
      <c r="J4" s="746"/>
      <c r="M4" s="482" t="s">
        <v>743</v>
      </c>
      <c r="N4" s="3" t="s">
        <v>744</v>
      </c>
      <c r="O4" s="482">
        <f>SUM(P4:AA4)</f>
        <v>2000</v>
      </c>
      <c r="P4" s="3">
        <v>950</v>
      </c>
      <c r="Q4" s="482">
        <v>0</v>
      </c>
      <c r="R4" s="482">
        <v>260</v>
      </c>
      <c r="S4" s="3">
        <v>100</v>
      </c>
      <c r="T4" s="3">
        <v>47</v>
      </c>
      <c r="U4" s="3">
        <v>30</v>
      </c>
      <c r="V4" s="3">
        <v>10</v>
      </c>
      <c r="W4" s="460">
        <v>193</v>
      </c>
      <c r="X4" s="460">
        <v>100</v>
      </c>
      <c r="Y4" s="460">
        <v>142</v>
      </c>
      <c r="Z4" s="3">
        <v>110</v>
      </c>
      <c r="AA4" s="460">
        <v>58</v>
      </c>
    </row>
    <row r="5" spans="1:27" ht="15.6">
      <c r="A5" s="53" t="s">
        <v>120</v>
      </c>
      <c r="B5" s="54">
        <f>SUM(B6:B9,B10:B20)</f>
        <v>896</v>
      </c>
      <c r="C5" s="55">
        <f>SUM(C6:C9,C10:C20)</f>
        <v>1094</v>
      </c>
      <c r="D5" s="55">
        <f>C5-B5</f>
        <v>198</v>
      </c>
      <c r="E5" s="56">
        <f>ROUND((C5/B5-1)*100,1)</f>
        <v>22.1</v>
      </c>
      <c r="F5" s="54">
        <f>SUM(F6:F9,F10:F20)</f>
        <v>0</v>
      </c>
      <c r="G5" s="57">
        <f>SUM(G6:G9,G10:G20)</f>
        <v>0</v>
      </c>
      <c r="H5" s="57">
        <f>SUM(H6:H9,H10:H20)</f>
        <v>0</v>
      </c>
      <c r="I5" s="58">
        <f t="shared" ref="I5:I23" si="0">F5/C5*100</f>
        <v>0</v>
      </c>
      <c r="J5" s="3"/>
    </row>
    <row r="6" spans="1:27" ht="15.6">
      <c r="A6" s="496" t="s">
        <v>757</v>
      </c>
      <c r="B6" s="3">
        <v>104</v>
      </c>
      <c r="C6" s="61">
        <v>356</v>
      </c>
      <c r="D6" s="55">
        <f t="shared" ref="D6:D49" si="1">C6-B6</f>
        <v>252</v>
      </c>
      <c r="E6" s="56">
        <f t="shared" ref="E6:E49" si="2">ROUND((C6/B6-1)*100,1)</f>
        <v>242.3</v>
      </c>
      <c r="F6" s="3"/>
      <c r="G6" s="3"/>
      <c r="H6" s="3"/>
      <c r="I6" s="62">
        <f t="shared" si="0"/>
        <v>0</v>
      </c>
      <c r="J6" s="3" t="s">
        <v>122</v>
      </c>
      <c r="M6" s="482" t="s">
        <v>747</v>
      </c>
      <c r="N6" s="487" t="s">
        <v>123</v>
      </c>
      <c r="O6" s="482"/>
      <c r="P6" s="528">
        <v>37.5</v>
      </c>
      <c r="Q6" s="518"/>
      <c r="R6" s="518">
        <v>28</v>
      </c>
      <c r="S6" s="518">
        <v>28</v>
      </c>
      <c r="T6" s="518">
        <v>75</v>
      </c>
      <c r="U6" s="518">
        <v>100</v>
      </c>
      <c r="V6" s="529">
        <v>70</v>
      </c>
      <c r="W6" s="529">
        <v>100</v>
      </c>
      <c r="X6" s="529">
        <v>100</v>
      </c>
      <c r="Y6" s="529">
        <v>100</v>
      </c>
      <c r="Z6" s="518">
        <v>100</v>
      </c>
      <c r="AA6" s="518">
        <v>100</v>
      </c>
    </row>
    <row r="7" spans="1:27" ht="15.6">
      <c r="A7" s="496" t="s">
        <v>760</v>
      </c>
      <c r="B7" s="63">
        <v>281</v>
      </c>
      <c r="C7" s="61">
        <v>0</v>
      </c>
      <c r="D7" s="55">
        <f t="shared" si="1"/>
        <v>-281</v>
      </c>
      <c r="E7" s="56">
        <f t="shared" si="2"/>
        <v>-100</v>
      </c>
      <c r="F7" s="63"/>
      <c r="G7" s="3"/>
      <c r="H7" s="3"/>
      <c r="I7" s="62" t="e">
        <f t="shared" si="0"/>
        <v>#DIV/0!</v>
      </c>
      <c r="J7" s="3" t="s">
        <v>124</v>
      </c>
      <c r="M7" s="482" t="s">
        <v>747</v>
      </c>
      <c r="N7" s="488" t="s">
        <v>125</v>
      </c>
      <c r="O7" s="482"/>
      <c r="P7" s="528">
        <v>50</v>
      </c>
      <c r="Q7" s="518"/>
      <c r="R7" s="518">
        <v>60</v>
      </c>
      <c r="S7" s="518">
        <v>60</v>
      </c>
      <c r="T7" s="518">
        <v>0</v>
      </c>
      <c r="U7" s="518">
        <v>0</v>
      </c>
      <c r="V7" s="529">
        <v>0</v>
      </c>
      <c r="W7" s="518">
        <v>0</v>
      </c>
      <c r="X7" s="518">
        <v>0</v>
      </c>
      <c r="Y7" s="518">
        <v>0</v>
      </c>
      <c r="Z7" s="518">
        <v>0</v>
      </c>
      <c r="AA7" s="518">
        <v>0</v>
      </c>
    </row>
    <row r="8" spans="1:27" ht="15.6">
      <c r="A8" s="60" t="s">
        <v>126</v>
      </c>
      <c r="B8" s="63">
        <v>40</v>
      </c>
      <c r="C8" s="61">
        <v>73</v>
      </c>
      <c r="D8" s="55">
        <f t="shared" si="1"/>
        <v>33</v>
      </c>
      <c r="E8" s="56">
        <f t="shared" si="2"/>
        <v>82.5</v>
      </c>
      <c r="F8" s="63"/>
      <c r="G8" s="3"/>
      <c r="H8" s="3"/>
      <c r="I8" s="62">
        <f t="shared" si="0"/>
        <v>0</v>
      </c>
      <c r="J8" s="3" t="s">
        <v>124</v>
      </c>
      <c r="M8" s="482" t="s">
        <v>747</v>
      </c>
      <c r="N8" s="60" t="s">
        <v>127</v>
      </c>
      <c r="O8" s="482"/>
      <c r="P8" s="518">
        <v>12.5</v>
      </c>
      <c r="Q8" s="518"/>
      <c r="R8" s="518">
        <v>12</v>
      </c>
      <c r="S8" s="518">
        <v>12</v>
      </c>
      <c r="T8" s="518">
        <v>25</v>
      </c>
      <c r="U8" s="518">
        <v>0</v>
      </c>
      <c r="V8" s="529">
        <v>30</v>
      </c>
      <c r="W8" s="518">
        <v>0</v>
      </c>
      <c r="X8" s="518">
        <v>0</v>
      </c>
      <c r="Y8" s="518">
        <v>0</v>
      </c>
      <c r="Z8" s="518">
        <v>0</v>
      </c>
      <c r="AA8" s="518">
        <v>0</v>
      </c>
    </row>
    <row r="9" spans="1:27" ht="15.6">
      <c r="A9" s="60" t="s">
        <v>128</v>
      </c>
      <c r="B9" s="63">
        <v>25</v>
      </c>
      <c r="C9" s="61">
        <v>28</v>
      </c>
      <c r="D9" s="55">
        <f t="shared" si="1"/>
        <v>3</v>
      </c>
      <c r="E9" s="56">
        <f t="shared" si="2"/>
        <v>12</v>
      </c>
      <c r="F9" s="63"/>
      <c r="G9" s="3"/>
      <c r="H9" s="3"/>
      <c r="I9" s="62">
        <f t="shared" si="0"/>
        <v>0</v>
      </c>
      <c r="J9" s="3" t="s">
        <v>124</v>
      </c>
      <c r="M9" s="485"/>
      <c r="N9" s="486"/>
      <c r="O9" s="485"/>
      <c r="P9" s="230"/>
      <c r="Q9" s="485"/>
      <c r="R9" s="485"/>
      <c r="S9" s="230"/>
      <c r="T9" s="230"/>
      <c r="U9" s="230"/>
      <c r="V9" s="230"/>
      <c r="W9" s="230"/>
      <c r="X9" s="230"/>
      <c r="Y9" s="230"/>
      <c r="Z9" s="230"/>
      <c r="AA9" s="230"/>
    </row>
    <row r="10" spans="1:27" ht="15.6">
      <c r="A10" s="60" t="s">
        <v>129</v>
      </c>
      <c r="B10" s="63">
        <v>29</v>
      </c>
      <c r="C10" s="64">
        <v>35</v>
      </c>
      <c r="D10" s="55">
        <f t="shared" si="1"/>
        <v>6</v>
      </c>
      <c r="E10" s="56">
        <f t="shared" si="2"/>
        <v>20.7</v>
      </c>
      <c r="F10" s="63"/>
      <c r="G10" s="3"/>
      <c r="H10" s="3"/>
      <c r="I10" s="62">
        <f t="shared" si="0"/>
        <v>0</v>
      </c>
      <c r="J10" s="3" t="s">
        <v>124</v>
      </c>
      <c r="M10" s="482" t="s">
        <v>132</v>
      </c>
      <c r="N10" s="3" t="s">
        <v>123</v>
      </c>
      <c r="O10" s="482">
        <f>SUM(P10:AA10)</f>
        <v>1132.3</v>
      </c>
      <c r="P10" s="3">
        <f>$P$4*P6/100</f>
        <v>356.25</v>
      </c>
      <c r="Q10" s="482">
        <f>$Q$4*Q6/100</f>
        <v>0</v>
      </c>
      <c r="R10" s="482">
        <f>$R$4*R6/100</f>
        <v>72.8</v>
      </c>
      <c r="S10" s="3">
        <f>$S$4*S6/100</f>
        <v>28</v>
      </c>
      <c r="T10" s="3">
        <f>$T$4*T6/100</f>
        <v>35.25</v>
      </c>
      <c r="U10" s="3">
        <v>30</v>
      </c>
      <c r="V10" s="3">
        <f>$V$4*V6/100</f>
        <v>7</v>
      </c>
      <c r="W10" s="3">
        <f>$W$4*W6/100</f>
        <v>193</v>
      </c>
      <c r="X10" s="3">
        <v>100</v>
      </c>
      <c r="Y10" s="3">
        <f>$Y$4*Y6/100</f>
        <v>142</v>
      </c>
      <c r="Z10" s="3">
        <v>110</v>
      </c>
      <c r="AA10" s="3">
        <v>58</v>
      </c>
    </row>
    <row r="11" spans="1:27" ht="15.6">
      <c r="A11" s="60" t="s">
        <v>130</v>
      </c>
      <c r="B11" s="63">
        <v>29</v>
      </c>
      <c r="C11" s="65">
        <v>30</v>
      </c>
      <c r="D11" s="55">
        <f t="shared" si="1"/>
        <v>1</v>
      </c>
      <c r="E11" s="56">
        <f t="shared" si="2"/>
        <v>3.4</v>
      </c>
      <c r="F11" s="63"/>
      <c r="G11" s="3"/>
      <c r="H11" s="3"/>
      <c r="I11" s="62">
        <f t="shared" si="0"/>
        <v>0</v>
      </c>
      <c r="J11" s="3" t="s">
        <v>124</v>
      </c>
      <c r="M11" s="482" t="s">
        <v>132</v>
      </c>
      <c r="N11" s="60" t="s">
        <v>125</v>
      </c>
      <c r="O11" s="482">
        <f t="shared" ref="O11:O12" si="3">SUM(P11:AA11)</f>
        <v>691</v>
      </c>
      <c r="P11" s="3">
        <f>$P$4*P7/100</f>
        <v>475</v>
      </c>
      <c r="Q11" s="482">
        <f>$Q$4*Q7/100</f>
        <v>0</v>
      </c>
      <c r="R11" s="482">
        <f>$R$4*R7/100</f>
        <v>156</v>
      </c>
      <c r="S11" s="3">
        <f>$S$4*S7/100</f>
        <v>60</v>
      </c>
      <c r="T11" s="3">
        <f>$T$4*T7/100</f>
        <v>0</v>
      </c>
      <c r="U11" s="3">
        <v>0</v>
      </c>
      <c r="V11" s="3">
        <f>$V$4*V7/100</f>
        <v>0</v>
      </c>
      <c r="W11" s="3">
        <f>$W$4*W7/100</f>
        <v>0</v>
      </c>
      <c r="X11" s="3">
        <v>0</v>
      </c>
      <c r="Y11" s="3">
        <f>$W$4*Y7/100</f>
        <v>0</v>
      </c>
      <c r="Z11" s="3">
        <v>0</v>
      </c>
      <c r="AA11" s="3">
        <v>0</v>
      </c>
    </row>
    <row r="12" spans="1:27" ht="15.6">
      <c r="A12" s="60" t="s">
        <v>131</v>
      </c>
      <c r="B12" s="63">
        <v>8</v>
      </c>
      <c r="C12" s="65">
        <v>8</v>
      </c>
      <c r="D12" s="55">
        <f t="shared" si="1"/>
        <v>0</v>
      </c>
      <c r="E12" s="56">
        <f t="shared" si="2"/>
        <v>0</v>
      </c>
      <c r="F12" s="63"/>
      <c r="G12" s="3"/>
      <c r="H12" s="3"/>
      <c r="I12" s="62">
        <f t="shared" si="0"/>
        <v>0</v>
      </c>
      <c r="J12" s="3" t="s">
        <v>124</v>
      </c>
      <c r="M12" s="482" t="s">
        <v>132</v>
      </c>
      <c r="N12" s="488" t="s">
        <v>127</v>
      </c>
      <c r="O12" s="482">
        <f t="shared" si="3"/>
        <v>176.7</v>
      </c>
      <c r="P12" s="480">
        <f>$P$4*P8/100</f>
        <v>118.75</v>
      </c>
      <c r="Q12" s="482">
        <f>$Q$4*Q8/100</f>
        <v>0</v>
      </c>
      <c r="R12" s="482">
        <f>$R$4*R8/100</f>
        <v>31.2</v>
      </c>
      <c r="S12" s="3">
        <f>$S$4*S8/100</f>
        <v>12</v>
      </c>
      <c r="T12" s="3">
        <f>$T$4*T8/100</f>
        <v>11.75</v>
      </c>
      <c r="U12" s="3">
        <v>0</v>
      </c>
      <c r="V12" s="3">
        <f>$V$4*V8/100</f>
        <v>3</v>
      </c>
      <c r="W12" s="3">
        <f>$W$4*W8/100</f>
        <v>0</v>
      </c>
      <c r="X12" s="3">
        <v>0</v>
      </c>
      <c r="Y12" s="3">
        <f>$W$4*Y8/100</f>
        <v>0</v>
      </c>
      <c r="Z12" s="3">
        <v>0</v>
      </c>
      <c r="AA12" s="3">
        <v>0</v>
      </c>
    </row>
    <row r="13" spans="1:27" ht="15.6">
      <c r="A13" s="60" t="s">
        <v>133</v>
      </c>
      <c r="B13" s="63">
        <v>7</v>
      </c>
      <c r="C13" s="65">
        <v>7</v>
      </c>
      <c r="D13" s="55">
        <f t="shared" si="1"/>
        <v>0</v>
      </c>
      <c r="E13" s="56">
        <f t="shared" si="2"/>
        <v>0</v>
      </c>
      <c r="F13" s="63"/>
      <c r="G13" s="3"/>
      <c r="H13" s="3"/>
      <c r="I13" s="62">
        <f t="shared" si="0"/>
        <v>0</v>
      </c>
      <c r="J13" s="3" t="s">
        <v>124</v>
      </c>
      <c r="M13" s="482"/>
      <c r="N13" s="489"/>
      <c r="O13" s="484"/>
      <c r="P13" s="480"/>
      <c r="Q13" s="482"/>
      <c r="R13" s="482"/>
      <c r="S13" s="3"/>
      <c r="T13" s="3"/>
      <c r="U13" s="3">
        <v>0</v>
      </c>
      <c r="V13" s="3"/>
      <c r="W13" s="3"/>
      <c r="X13" s="3"/>
      <c r="Y13" s="3"/>
      <c r="Z13" s="3"/>
      <c r="AA13" s="3"/>
    </row>
    <row r="14" spans="1:27" ht="15.6">
      <c r="A14" s="60" t="s">
        <v>134</v>
      </c>
      <c r="B14" s="63">
        <v>3</v>
      </c>
      <c r="C14" s="65">
        <v>7</v>
      </c>
      <c r="D14" s="55">
        <f t="shared" si="1"/>
        <v>4</v>
      </c>
      <c r="E14" s="56">
        <f t="shared" si="2"/>
        <v>133.30000000000001</v>
      </c>
      <c r="F14" s="63"/>
      <c r="G14" s="3"/>
      <c r="H14" s="3"/>
      <c r="I14" s="62">
        <f t="shared" si="0"/>
        <v>0</v>
      </c>
      <c r="J14" s="3" t="s">
        <v>124</v>
      </c>
    </row>
    <row r="15" spans="1:27" ht="15.6">
      <c r="A15" s="60" t="s">
        <v>135</v>
      </c>
      <c r="B15" s="63">
        <v>137</v>
      </c>
      <c r="C15" s="65">
        <v>193</v>
      </c>
      <c r="D15" s="55">
        <f t="shared" si="1"/>
        <v>56</v>
      </c>
      <c r="E15" s="56">
        <f t="shared" si="2"/>
        <v>40.9</v>
      </c>
      <c r="F15" s="63"/>
      <c r="G15" s="3"/>
      <c r="H15" s="3"/>
      <c r="I15" s="62">
        <f t="shared" si="0"/>
        <v>0</v>
      </c>
      <c r="J15" s="3" t="s">
        <v>124</v>
      </c>
    </row>
    <row r="16" spans="1:27" ht="15.6">
      <c r="A16" s="60" t="s">
        <v>136</v>
      </c>
      <c r="B16" s="63">
        <v>1</v>
      </c>
      <c r="C16" s="65">
        <v>2</v>
      </c>
      <c r="D16" s="55">
        <f t="shared" si="1"/>
        <v>1</v>
      </c>
      <c r="E16" s="56">
        <f t="shared" si="2"/>
        <v>100</v>
      </c>
      <c r="F16" s="63"/>
      <c r="G16" s="3"/>
      <c r="H16" s="3"/>
      <c r="I16" s="62">
        <f t="shared" si="0"/>
        <v>0</v>
      </c>
      <c r="J16" s="3" t="s">
        <v>124</v>
      </c>
      <c r="M16" s="49"/>
      <c r="N16" s="49"/>
    </row>
    <row r="17" spans="1:16" ht="15.6">
      <c r="A17" s="66" t="s">
        <v>137</v>
      </c>
      <c r="B17" s="63">
        <v>82</v>
      </c>
      <c r="C17" s="67">
        <v>110</v>
      </c>
      <c r="D17" s="55">
        <f t="shared" si="1"/>
        <v>28</v>
      </c>
      <c r="E17" s="56">
        <f t="shared" si="2"/>
        <v>34.1</v>
      </c>
      <c r="F17" s="63"/>
      <c r="G17" s="3"/>
      <c r="H17" s="3"/>
      <c r="I17" s="62">
        <f t="shared" si="0"/>
        <v>0</v>
      </c>
      <c r="J17" s="3" t="s">
        <v>124</v>
      </c>
      <c r="M17" s="49"/>
      <c r="N17" s="49"/>
    </row>
    <row r="18" spans="1:16" ht="15.6">
      <c r="A18" s="66" t="s">
        <v>138</v>
      </c>
      <c r="B18" s="63">
        <v>83</v>
      </c>
      <c r="C18" s="65">
        <v>100</v>
      </c>
      <c r="D18" s="55">
        <f t="shared" si="1"/>
        <v>17</v>
      </c>
      <c r="E18" s="56">
        <f t="shared" si="2"/>
        <v>20.5</v>
      </c>
      <c r="F18" s="63"/>
      <c r="G18" s="3"/>
      <c r="H18" s="3"/>
      <c r="I18" s="62">
        <f t="shared" si="0"/>
        <v>0</v>
      </c>
      <c r="J18" s="3" t="s">
        <v>124</v>
      </c>
      <c r="M18" s="49"/>
      <c r="N18" s="49"/>
      <c r="O18" s="493" t="s">
        <v>746</v>
      </c>
    </row>
    <row r="19" spans="1:16" ht="16.2">
      <c r="A19" s="68" t="s">
        <v>139</v>
      </c>
      <c r="B19" s="63">
        <v>67</v>
      </c>
      <c r="C19" s="65">
        <v>142</v>
      </c>
      <c r="D19" s="55">
        <f t="shared" si="1"/>
        <v>75</v>
      </c>
      <c r="E19" s="56">
        <f t="shared" si="2"/>
        <v>111.9</v>
      </c>
      <c r="F19" s="63"/>
      <c r="G19" s="3"/>
      <c r="H19" s="3"/>
      <c r="I19" s="62">
        <f t="shared" si="0"/>
        <v>0</v>
      </c>
      <c r="J19" s="3" t="s">
        <v>124</v>
      </c>
      <c r="M19" s="59"/>
      <c r="N19" s="482"/>
      <c r="O19" s="482">
        <v>2015</v>
      </c>
      <c r="P19" s="3">
        <v>2016</v>
      </c>
    </row>
    <row r="20" spans="1:16" ht="15.6">
      <c r="A20" s="69" t="s">
        <v>140</v>
      </c>
      <c r="B20" s="63"/>
      <c r="C20" s="65">
        <v>3</v>
      </c>
      <c r="D20" s="55">
        <f t="shared" si="1"/>
        <v>3</v>
      </c>
      <c r="E20" s="56"/>
      <c r="F20" s="63"/>
      <c r="G20" s="3"/>
      <c r="H20" s="3"/>
      <c r="I20" s="62">
        <f t="shared" si="0"/>
        <v>0</v>
      </c>
      <c r="J20" s="3"/>
      <c r="M20" s="59" t="s">
        <v>142</v>
      </c>
      <c r="N20" s="482"/>
      <c r="O20" s="494">
        <f>B5+B34+B39</f>
        <v>1383</v>
      </c>
      <c r="P20" s="63">
        <v>1420</v>
      </c>
    </row>
    <row r="21" spans="1:16" ht="15.6">
      <c r="A21" s="70" t="s">
        <v>141</v>
      </c>
      <c r="B21" s="71">
        <f>SUM(B22,B25:B29)</f>
        <v>3345</v>
      </c>
      <c r="C21" s="72">
        <f>SUM(C22,C25:C29)</f>
        <v>3475</v>
      </c>
      <c r="D21" s="55">
        <f t="shared" si="1"/>
        <v>130</v>
      </c>
      <c r="E21" s="56">
        <f t="shared" si="2"/>
        <v>3.9</v>
      </c>
      <c r="F21" s="71">
        <f>SUM(F22,F25:F29)</f>
        <v>0</v>
      </c>
      <c r="G21" s="57">
        <f>SUM(G22,G25:G29)</f>
        <v>0</v>
      </c>
      <c r="H21" s="57">
        <f>SUM(H22,H25:H29)</f>
        <v>0</v>
      </c>
      <c r="I21" s="58">
        <f t="shared" si="0"/>
        <v>0</v>
      </c>
      <c r="J21" s="3"/>
      <c r="M21" s="59" t="s">
        <v>144</v>
      </c>
      <c r="N21" s="482"/>
      <c r="O21" s="495">
        <f>B21</f>
        <v>3345</v>
      </c>
      <c r="P21" s="73">
        <v>3308</v>
      </c>
    </row>
    <row r="22" spans="1:16" ht="15.6">
      <c r="A22" s="66" t="s">
        <v>143</v>
      </c>
      <c r="B22" s="3">
        <v>37</v>
      </c>
      <c r="C22" s="61">
        <v>38</v>
      </c>
      <c r="D22" s="55">
        <f t="shared" si="1"/>
        <v>1</v>
      </c>
      <c r="E22" s="56">
        <f t="shared" si="2"/>
        <v>2.7</v>
      </c>
      <c r="F22" s="3"/>
      <c r="G22" s="3"/>
      <c r="H22" s="3"/>
      <c r="I22" s="62">
        <f t="shared" si="0"/>
        <v>0</v>
      </c>
      <c r="J22" s="3" t="s">
        <v>124</v>
      </c>
      <c r="M22" s="3"/>
      <c r="N22" s="3"/>
      <c r="O22" s="482"/>
      <c r="P22" s="3"/>
    </row>
    <row r="23" spans="1:16" ht="15.6">
      <c r="A23" s="66" t="s">
        <v>558</v>
      </c>
      <c r="B23" s="3">
        <v>9</v>
      </c>
      <c r="C23" s="65">
        <v>10</v>
      </c>
      <c r="D23" s="55">
        <f t="shared" si="1"/>
        <v>1</v>
      </c>
      <c r="E23" s="56">
        <f t="shared" si="2"/>
        <v>11.1</v>
      </c>
      <c r="F23" s="3"/>
      <c r="G23" s="3"/>
      <c r="H23" s="3"/>
      <c r="I23" s="62">
        <f t="shared" si="0"/>
        <v>0</v>
      </c>
      <c r="J23" s="3" t="s">
        <v>124</v>
      </c>
      <c r="M23" s="59" t="s">
        <v>145</v>
      </c>
      <c r="N23" s="482"/>
      <c r="O23" s="494">
        <f>SUM(O20:O21)</f>
        <v>4728</v>
      </c>
      <c r="P23" s="63">
        <f>SUM(P20:P21)</f>
        <v>4728</v>
      </c>
    </row>
    <row r="24" spans="1:16" ht="15.6">
      <c r="A24" s="69" t="s">
        <v>146</v>
      </c>
      <c r="B24" s="3">
        <v>28</v>
      </c>
      <c r="C24" s="65">
        <v>28</v>
      </c>
      <c r="D24" s="55">
        <f t="shared" si="1"/>
        <v>0</v>
      </c>
      <c r="E24" s="56">
        <f t="shared" si="2"/>
        <v>0</v>
      </c>
      <c r="F24" s="3"/>
      <c r="G24" s="3"/>
      <c r="H24" s="3"/>
      <c r="I24" s="62">
        <f>F24/C24*100</f>
        <v>0</v>
      </c>
      <c r="J24" s="3" t="s">
        <v>124</v>
      </c>
      <c r="M24" s="49"/>
      <c r="N24" s="49"/>
    </row>
    <row r="25" spans="1:16" ht="15.6">
      <c r="A25" s="66" t="s">
        <v>147</v>
      </c>
      <c r="B25" s="74">
        <v>228</v>
      </c>
      <c r="C25" s="61">
        <v>250</v>
      </c>
      <c r="D25" s="55">
        <f t="shared" si="1"/>
        <v>22</v>
      </c>
      <c r="E25" s="56">
        <f t="shared" si="2"/>
        <v>9.6</v>
      </c>
      <c r="F25" s="74"/>
      <c r="G25" s="3"/>
      <c r="H25" s="3"/>
      <c r="I25" s="62">
        <f>F25/C25*100</f>
        <v>0</v>
      </c>
      <c r="J25" s="3" t="s">
        <v>148</v>
      </c>
      <c r="M25" s="49"/>
      <c r="N25" s="49"/>
    </row>
    <row r="26" spans="1:16" ht="15.6">
      <c r="A26" s="66" t="s">
        <v>149</v>
      </c>
      <c r="B26" s="3">
        <v>141</v>
      </c>
      <c r="C26" s="61">
        <v>180</v>
      </c>
      <c r="D26" s="55">
        <f t="shared" si="1"/>
        <v>39</v>
      </c>
      <c r="E26" s="56">
        <f t="shared" si="2"/>
        <v>27.7</v>
      </c>
      <c r="F26" s="3"/>
      <c r="G26" s="3"/>
      <c r="H26" s="3"/>
      <c r="I26" s="62">
        <f>F26/C26*100</f>
        <v>0</v>
      </c>
      <c r="J26" s="3" t="s">
        <v>148</v>
      </c>
      <c r="M26" s="49"/>
      <c r="N26" s="49"/>
    </row>
    <row r="27" spans="1:16" ht="15.6" hidden="1">
      <c r="A27" s="66" t="s">
        <v>150</v>
      </c>
      <c r="B27" s="3"/>
      <c r="C27" s="61"/>
      <c r="D27" s="55">
        <f t="shared" si="1"/>
        <v>0</v>
      </c>
      <c r="E27" s="56"/>
      <c r="F27" s="3"/>
      <c r="G27" s="3"/>
      <c r="H27" s="3"/>
      <c r="I27" s="62"/>
      <c r="J27" s="3" t="s">
        <v>148</v>
      </c>
      <c r="M27" s="49"/>
      <c r="N27" s="49"/>
    </row>
    <row r="28" spans="1:16" ht="15.6">
      <c r="A28" s="499" t="s">
        <v>764</v>
      </c>
      <c r="B28" s="75">
        <v>2621</v>
      </c>
      <c r="C28" s="61">
        <v>2650</v>
      </c>
      <c r="D28" s="55">
        <f t="shared" si="1"/>
        <v>29</v>
      </c>
      <c r="E28" s="56">
        <f t="shared" si="2"/>
        <v>1.1000000000000001</v>
      </c>
      <c r="F28" s="75"/>
      <c r="G28" s="3"/>
      <c r="H28" s="3"/>
      <c r="I28" s="62">
        <f t="shared" ref="I28:I35" si="4">F28/C28*100</f>
        <v>0</v>
      </c>
      <c r="J28" s="3" t="s">
        <v>148</v>
      </c>
      <c r="M28" s="49"/>
      <c r="N28" s="49"/>
    </row>
    <row r="29" spans="1:16" ht="15.6">
      <c r="A29" s="66" t="s">
        <v>151</v>
      </c>
      <c r="B29" s="3">
        <v>318</v>
      </c>
      <c r="C29" s="61">
        <v>357</v>
      </c>
      <c r="D29" s="55">
        <f t="shared" si="1"/>
        <v>39</v>
      </c>
      <c r="E29" s="56">
        <f t="shared" si="2"/>
        <v>12.3</v>
      </c>
      <c r="F29" s="3"/>
      <c r="G29" s="3"/>
      <c r="H29" s="3"/>
      <c r="I29" s="62">
        <f t="shared" si="4"/>
        <v>0</v>
      </c>
      <c r="J29" s="3" t="s">
        <v>148</v>
      </c>
      <c r="M29" s="49"/>
      <c r="N29" s="49"/>
    </row>
    <row r="30" spans="1:16" ht="15.6">
      <c r="A30" s="53" t="s">
        <v>152</v>
      </c>
      <c r="B30" s="54">
        <f>B5+B21</f>
        <v>4241</v>
      </c>
      <c r="C30" s="55">
        <f>C5+C21</f>
        <v>4569</v>
      </c>
      <c r="D30" s="55">
        <f t="shared" si="1"/>
        <v>328</v>
      </c>
      <c r="E30" s="56">
        <f t="shared" si="2"/>
        <v>7.7</v>
      </c>
      <c r="F30" s="54">
        <f>F5+F21</f>
        <v>0</v>
      </c>
      <c r="G30" s="57">
        <f>SUM(G5,G21)</f>
        <v>0</v>
      </c>
      <c r="H30" s="57">
        <f>SUM(H5,H21)</f>
        <v>0</v>
      </c>
      <c r="I30" s="58">
        <f t="shared" si="4"/>
        <v>0</v>
      </c>
      <c r="J30" s="3"/>
      <c r="M30" s="49"/>
      <c r="N30" s="49"/>
    </row>
    <row r="31" spans="1:16" ht="15.6">
      <c r="A31" s="76" t="s">
        <v>767</v>
      </c>
      <c r="B31" s="77">
        <f>B6</f>
        <v>104</v>
      </c>
      <c r="C31" s="78">
        <f>C6</f>
        <v>356</v>
      </c>
      <c r="D31" s="55">
        <f t="shared" si="1"/>
        <v>252</v>
      </c>
      <c r="E31" s="56">
        <f t="shared" si="2"/>
        <v>242.3</v>
      </c>
      <c r="F31" s="77"/>
      <c r="G31" s="3"/>
      <c r="H31" s="3"/>
      <c r="I31" s="62">
        <f t="shared" si="4"/>
        <v>0</v>
      </c>
      <c r="J31" s="3"/>
      <c r="M31" s="49"/>
      <c r="N31" s="49"/>
    </row>
    <row r="32" spans="1:16" ht="15.6">
      <c r="A32" s="79" t="s">
        <v>153</v>
      </c>
      <c r="B32" s="77">
        <f>B5-B6+B22</f>
        <v>829</v>
      </c>
      <c r="C32" s="78">
        <f>C5-C6+C22</f>
        <v>776</v>
      </c>
      <c r="D32" s="55">
        <f t="shared" si="1"/>
        <v>-53</v>
      </c>
      <c r="E32" s="56">
        <f t="shared" si="2"/>
        <v>-6.4</v>
      </c>
      <c r="F32" s="77"/>
      <c r="G32" s="3"/>
      <c r="H32" s="3"/>
      <c r="I32" s="62">
        <f t="shared" si="4"/>
        <v>0</v>
      </c>
      <c r="J32" s="3"/>
      <c r="M32" s="49"/>
      <c r="N32" s="49"/>
    </row>
    <row r="33" spans="1:14" ht="15.6">
      <c r="A33" s="60" t="s">
        <v>154</v>
      </c>
      <c r="B33" s="73">
        <f>B21-B22</f>
        <v>3308</v>
      </c>
      <c r="C33" s="80">
        <f>C21-C22</f>
        <v>3437</v>
      </c>
      <c r="D33" s="55">
        <f t="shared" si="1"/>
        <v>129</v>
      </c>
      <c r="E33" s="56">
        <f t="shared" si="2"/>
        <v>3.9</v>
      </c>
      <c r="F33" s="73"/>
      <c r="G33" s="3"/>
      <c r="H33" s="3"/>
      <c r="I33" s="62">
        <f t="shared" si="4"/>
        <v>0</v>
      </c>
      <c r="J33" s="3"/>
      <c r="M33" s="49"/>
      <c r="N33" s="49"/>
    </row>
    <row r="34" spans="1:14" ht="15.6">
      <c r="A34" s="81" t="s">
        <v>155</v>
      </c>
      <c r="B34" s="82">
        <f>SUM(B35:B38)</f>
        <v>324</v>
      </c>
      <c r="C34" s="83">
        <f>SUM(C35:C38)</f>
        <v>691</v>
      </c>
      <c r="D34" s="55">
        <f t="shared" si="1"/>
        <v>367</v>
      </c>
      <c r="E34" s="56">
        <f t="shared" si="2"/>
        <v>113.3</v>
      </c>
      <c r="F34" s="82">
        <f>SUM(F35:F38)</f>
        <v>0</v>
      </c>
      <c r="G34" s="57">
        <f>SUM(G35:G38)</f>
        <v>0</v>
      </c>
      <c r="H34" s="57">
        <f>SUM(H35:H38)</f>
        <v>0</v>
      </c>
      <c r="I34" s="58">
        <f t="shared" si="4"/>
        <v>0</v>
      </c>
      <c r="J34" s="3"/>
      <c r="M34" s="49"/>
      <c r="N34" s="49"/>
    </row>
    <row r="35" spans="1:14" ht="15.6">
      <c r="A35" s="84" t="s">
        <v>758</v>
      </c>
      <c r="B35" s="63">
        <v>184</v>
      </c>
      <c r="C35" s="65">
        <v>475</v>
      </c>
      <c r="D35" s="55">
        <f t="shared" si="1"/>
        <v>291</v>
      </c>
      <c r="E35" s="56">
        <f t="shared" si="2"/>
        <v>158.19999999999999</v>
      </c>
      <c r="F35" s="63"/>
      <c r="G35" s="3"/>
      <c r="H35" s="3"/>
      <c r="I35" s="62">
        <f t="shared" si="4"/>
        <v>0</v>
      </c>
      <c r="J35" s="3" t="s">
        <v>122</v>
      </c>
      <c r="M35" s="49"/>
      <c r="N35" s="49"/>
    </row>
    <row r="36" spans="1:14" ht="15.6">
      <c r="A36" s="79" t="s">
        <v>156</v>
      </c>
      <c r="B36" s="3"/>
      <c r="C36" s="65"/>
      <c r="D36" s="55">
        <f t="shared" si="1"/>
        <v>0</v>
      </c>
      <c r="E36" s="56"/>
      <c r="F36" s="3"/>
      <c r="G36" s="3"/>
      <c r="H36" s="3"/>
      <c r="I36" s="62"/>
      <c r="J36" s="3" t="s">
        <v>122</v>
      </c>
      <c r="M36" s="49"/>
      <c r="N36" s="49"/>
    </row>
    <row r="37" spans="1:14" ht="15.6">
      <c r="A37" s="79" t="s">
        <v>157</v>
      </c>
      <c r="B37" s="3">
        <v>87</v>
      </c>
      <c r="C37" s="65">
        <v>156</v>
      </c>
      <c r="D37" s="55">
        <f t="shared" si="1"/>
        <v>69</v>
      </c>
      <c r="E37" s="56">
        <f t="shared" si="2"/>
        <v>79.3</v>
      </c>
      <c r="F37" s="3"/>
      <c r="G37" s="3"/>
      <c r="H37" s="3"/>
      <c r="I37" s="62">
        <f t="shared" ref="I37:I49" si="5">F37/C37*100</f>
        <v>0</v>
      </c>
      <c r="J37" s="3" t="s">
        <v>124</v>
      </c>
      <c r="M37" s="49"/>
      <c r="N37" s="49"/>
    </row>
    <row r="38" spans="1:14" ht="15.6">
      <c r="A38" s="79" t="s">
        <v>158</v>
      </c>
      <c r="B38" s="3">
        <v>53</v>
      </c>
      <c r="C38" s="65">
        <v>60</v>
      </c>
      <c r="D38" s="55">
        <f t="shared" si="1"/>
        <v>7</v>
      </c>
      <c r="E38" s="56">
        <f t="shared" si="2"/>
        <v>13.2</v>
      </c>
      <c r="F38" s="3"/>
      <c r="G38" s="3"/>
      <c r="H38" s="3"/>
      <c r="I38" s="62">
        <f t="shared" si="5"/>
        <v>0</v>
      </c>
      <c r="J38" s="3" t="s">
        <v>124</v>
      </c>
      <c r="M38" s="49"/>
      <c r="N38" s="49"/>
    </row>
    <row r="39" spans="1:14" ht="15.6">
      <c r="A39" s="81" t="s">
        <v>159</v>
      </c>
      <c r="B39" s="57">
        <f>SUM(B40:B45)</f>
        <v>163</v>
      </c>
      <c r="C39" s="57">
        <f t="shared" ref="C39:D39" si="6">SUM(C40:C45)</f>
        <v>177</v>
      </c>
      <c r="D39" s="57">
        <f t="shared" si="6"/>
        <v>14</v>
      </c>
      <c r="E39" s="56">
        <f t="shared" si="2"/>
        <v>8.6</v>
      </c>
      <c r="F39" s="57">
        <f>SUM(F40:F44)</f>
        <v>0</v>
      </c>
      <c r="G39" s="57">
        <f>SUM(G40:G44)</f>
        <v>0</v>
      </c>
      <c r="H39" s="57">
        <f>SUM(H40:H44)</f>
        <v>0</v>
      </c>
      <c r="I39" s="58">
        <f t="shared" si="5"/>
        <v>0</v>
      </c>
      <c r="J39" s="3"/>
      <c r="M39" s="49"/>
      <c r="N39" s="49"/>
    </row>
    <row r="40" spans="1:14" ht="15.6">
      <c r="A40" s="497" t="s">
        <v>759</v>
      </c>
      <c r="B40" s="3">
        <v>29</v>
      </c>
      <c r="C40" s="65">
        <v>119</v>
      </c>
      <c r="D40" s="55">
        <f t="shared" si="1"/>
        <v>90</v>
      </c>
      <c r="E40" s="56">
        <f t="shared" si="2"/>
        <v>310.3</v>
      </c>
      <c r="F40" s="3"/>
      <c r="G40" s="3"/>
      <c r="H40" s="3"/>
      <c r="I40" s="62">
        <f t="shared" si="5"/>
        <v>0</v>
      </c>
      <c r="J40" s="3" t="s">
        <v>122</v>
      </c>
      <c r="M40" s="49"/>
      <c r="N40" s="49"/>
    </row>
    <row r="41" spans="1:14" ht="15.6">
      <c r="A41" s="76" t="s">
        <v>160</v>
      </c>
      <c r="B41" s="3">
        <v>94</v>
      </c>
      <c r="C41" s="65"/>
      <c r="D41" s="55">
        <f t="shared" si="1"/>
        <v>-94</v>
      </c>
      <c r="E41" s="56">
        <f t="shared" si="2"/>
        <v>-100</v>
      </c>
      <c r="F41" s="3"/>
      <c r="G41" s="3"/>
      <c r="H41" s="3"/>
      <c r="I41" s="62" t="e">
        <f t="shared" si="5"/>
        <v>#DIV/0!</v>
      </c>
      <c r="J41" s="3" t="s">
        <v>124</v>
      </c>
      <c r="M41" s="49"/>
      <c r="N41" s="49"/>
    </row>
    <row r="42" spans="1:14" ht="15.6">
      <c r="A42" s="79" t="s">
        <v>161</v>
      </c>
      <c r="B42" s="3">
        <v>17</v>
      </c>
      <c r="C42" s="65">
        <v>31</v>
      </c>
      <c r="D42" s="55">
        <f t="shared" si="1"/>
        <v>14</v>
      </c>
      <c r="E42" s="56">
        <f t="shared" si="2"/>
        <v>82.4</v>
      </c>
      <c r="F42" s="3"/>
      <c r="G42" s="3"/>
      <c r="H42" s="3"/>
      <c r="I42" s="62">
        <f t="shared" si="5"/>
        <v>0</v>
      </c>
      <c r="J42" s="3" t="s">
        <v>124</v>
      </c>
      <c r="M42" s="49"/>
      <c r="N42" s="49"/>
    </row>
    <row r="43" spans="1:14" ht="15.6">
      <c r="A43" s="79" t="s">
        <v>162</v>
      </c>
      <c r="B43" s="3">
        <v>11</v>
      </c>
      <c r="C43" s="65">
        <v>12</v>
      </c>
      <c r="D43" s="55">
        <f t="shared" si="1"/>
        <v>1</v>
      </c>
      <c r="E43" s="56">
        <f t="shared" si="2"/>
        <v>9.1</v>
      </c>
      <c r="F43" s="3"/>
      <c r="G43" s="3"/>
      <c r="H43" s="3"/>
      <c r="I43" s="62">
        <f t="shared" si="5"/>
        <v>0</v>
      </c>
      <c r="J43" s="3" t="s">
        <v>124</v>
      </c>
      <c r="M43" s="49"/>
      <c r="N43" s="49"/>
    </row>
    <row r="44" spans="1:14" ht="15.6">
      <c r="A44" s="79" t="s">
        <v>163</v>
      </c>
      <c r="B44" s="3">
        <v>10</v>
      </c>
      <c r="C44" s="65">
        <v>12</v>
      </c>
      <c r="D44" s="55">
        <f t="shared" si="1"/>
        <v>2</v>
      </c>
      <c r="E44" s="56">
        <f t="shared" si="2"/>
        <v>20</v>
      </c>
      <c r="F44" s="3"/>
      <c r="G44" s="3"/>
      <c r="H44" s="3"/>
      <c r="I44" s="62">
        <f t="shared" si="5"/>
        <v>0</v>
      </c>
      <c r="J44" s="3" t="s">
        <v>124</v>
      </c>
      <c r="M44" s="49"/>
      <c r="N44" s="49"/>
    </row>
    <row r="45" spans="1:14" ht="15.6">
      <c r="A45" s="498" t="s">
        <v>762</v>
      </c>
      <c r="B45" s="54">
        <v>2</v>
      </c>
      <c r="C45" s="65">
        <v>3</v>
      </c>
      <c r="D45" s="55">
        <f t="shared" si="1"/>
        <v>1</v>
      </c>
      <c r="E45" s="56">
        <f t="shared" si="2"/>
        <v>50</v>
      </c>
      <c r="F45" s="3"/>
      <c r="G45" s="3"/>
      <c r="H45" s="3"/>
      <c r="I45" s="62">
        <f t="shared" si="5"/>
        <v>0</v>
      </c>
      <c r="J45" s="3"/>
      <c r="M45" s="49"/>
      <c r="N45" s="49"/>
    </row>
    <row r="46" spans="1:14" ht="15.6">
      <c r="A46" s="86" t="s">
        <v>164</v>
      </c>
      <c r="B46" s="85">
        <f>B30+B34+B39</f>
        <v>4728</v>
      </c>
      <c r="C46" s="85">
        <f>C30+C34+C39</f>
        <v>5437</v>
      </c>
      <c r="D46" s="55">
        <f>C46-B46</f>
        <v>709</v>
      </c>
      <c r="E46" s="56"/>
      <c r="F46" s="54">
        <f>F30+F34+F39</f>
        <v>0</v>
      </c>
      <c r="G46" s="57">
        <f>SUM(G47:G49)</f>
        <v>0</v>
      </c>
      <c r="H46" s="57">
        <f>SUM(H47:H49)</f>
        <v>0</v>
      </c>
      <c r="I46" s="58">
        <f t="shared" si="5"/>
        <v>0</v>
      </c>
      <c r="J46" s="3"/>
      <c r="M46" s="49"/>
      <c r="N46" s="49"/>
    </row>
    <row r="47" spans="1:14" ht="15.6">
      <c r="A47" s="87" t="s">
        <v>165</v>
      </c>
      <c r="B47" s="77">
        <f>B31+B35+B36+B40</f>
        <v>317</v>
      </c>
      <c r="C47" s="78">
        <f>C31+C35+C36+C40</f>
        <v>950</v>
      </c>
      <c r="D47" s="55">
        <f t="shared" si="1"/>
        <v>633</v>
      </c>
      <c r="E47" s="56">
        <f t="shared" si="2"/>
        <v>199.7</v>
      </c>
      <c r="F47" s="77"/>
      <c r="G47" s="3"/>
      <c r="H47" s="3"/>
      <c r="I47" s="62">
        <f t="shared" si="5"/>
        <v>0</v>
      </c>
      <c r="J47" s="3"/>
      <c r="M47" s="49"/>
      <c r="N47" s="49"/>
    </row>
    <row r="48" spans="1:14" ht="15.6">
      <c r="A48" s="87" t="s">
        <v>88</v>
      </c>
      <c r="B48" s="77">
        <f>B32+B37+B38+B41+B42+B43+B44</f>
        <v>1101</v>
      </c>
      <c r="C48" s="78">
        <f>C32+C37+C38+C41+C42+C43+C44+C45</f>
        <v>1050</v>
      </c>
      <c r="D48" s="55">
        <f t="shared" si="1"/>
        <v>-51</v>
      </c>
      <c r="E48" s="56">
        <f t="shared" si="2"/>
        <v>-4.5999999999999996</v>
      </c>
      <c r="F48" s="77"/>
      <c r="G48" s="3"/>
      <c r="H48" s="3"/>
      <c r="I48" s="62">
        <f t="shared" si="5"/>
        <v>0</v>
      </c>
      <c r="J48" s="3"/>
      <c r="M48" s="49"/>
      <c r="N48" s="49"/>
    </row>
    <row r="49" spans="1:14" ht="15.6">
      <c r="A49" s="87" t="s">
        <v>89</v>
      </c>
      <c r="B49" s="73">
        <f>B33</f>
        <v>3308</v>
      </c>
      <c r="C49" s="80">
        <f>C33</f>
        <v>3437</v>
      </c>
      <c r="D49" s="55">
        <f t="shared" si="1"/>
        <v>129</v>
      </c>
      <c r="E49" s="56">
        <f t="shared" si="2"/>
        <v>3.9</v>
      </c>
      <c r="F49" s="73"/>
      <c r="G49" s="3"/>
      <c r="H49" s="3"/>
      <c r="I49" s="62">
        <f t="shared" si="5"/>
        <v>0</v>
      </c>
      <c r="J49" s="3"/>
      <c r="M49" s="49"/>
      <c r="N49" s="49"/>
    </row>
    <row r="50" spans="1:14" ht="15.6">
      <c r="A50" s="88" t="s">
        <v>166</v>
      </c>
      <c r="B50" s="3"/>
      <c r="C50" s="65"/>
      <c r="D50" s="65"/>
      <c r="E50" s="89"/>
      <c r="F50" s="3"/>
      <c r="G50" s="3"/>
      <c r="H50" s="3"/>
      <c r="I50" s="62"/>
      <c r="J50" s="3"/>
      <c r="M50" s="49"/>
      <c r="N50" s="49"/>
    </row>
    <row r="51" spans="1:14">
      <c r="A51" s="90" t="s">
        <v>167</v>
      </c>
      <c r="B51" s="91"/>
      <c r="C51" s="92"/>
      <c r="D51" s="92"/>
      <c r="E51" s="93"/>
      <c r="M51" s="49"/>
      <c r="N51" s="49"/>
    </row>
    <row r="52" spans="1:14" ht="14.4">
      <c r="A52" t="s">
        <v>766</v>
      </c>
      <c r="C52" s="50"/>
      <c r="D52" s="50"/>
      <c r="M52" s="49"/>
      <c r="N52" s="49"/>
    </row>
    <row r="53" spans="1:14" ht="14.4">
      <c r="A53" t="s">
        <v>765</v>
      </c>
      <c r="C53" s="50"/>
      <c r="D53" s="50"/>
      <c r="M53" s="49"/>
      <c r="N53" s="49"/>
    </row>
    <row r="54" spans="1:14">
      <c r="C54" s="50"/>
      <c r="D54" s="50"/>
      <c r="M54" s="49"/>
      <c r="N54" s="49"/>
    </row>
    <row r="55" spans="1:14">
      <c r="C55" s="50"/>
      <c r="D55" s="50"/>
      <c r="M55" s="49"/>
      <c r="N55" s="49"/>
    </row>
    <row r="56" spans="1:14">
      <c r="C56" s="50"/>
      <c r="D56" s="50"/>
      <c r="M56" s="49"/>
      <c r="N56" s="49"/>
    </row>
    <row r="57" spans="1:14">
      <c r="C57" s="50"/>
      <c r="D57" s="50"/>
      <c r="M57" s="49"/>
      <c r="N57" s="49"/>
    </row>
    <row r="58" spans="1:14">
      <c r="C58" s="50"/>
      <c r="D58" s="50"/>
      <c r="M58" s="49"/>
      <c r="N58" s="49"/>
    </row>
    <row r="59" spans="1:14">
      <c r="C59" s="50"/>
      <c r="D59" s="50"/>
      <c r="M59" s="49"/>
      <c r="N59" s="49"/>
    </row>
    <row r="60" spans="1:14">
      <c r="C60" s="50"/>
      <c r="D60" s="50"/>
      <c r="M60" s="49"/>
      <c r="N60" s="49"/>
    </row>
    <row r="61" spans="1:14">
      <c r="C61" s="50"/>
      <c r="D61" s="50"/>
      <c r="M61" s="49"/>
      <c r="N61" s="49"/>
    </row>
  </sheetData>
  <mergeCells count="10">
    <mergeCell ref="J3:J4"/>
    <mergeCell ref="A1:I1"/>
    <mergeCell ref="A3:A4"/>
    <mergeCell ref="B3:B4"/>
    <mergeCell ref="C3:C4"/>
    <mergeCell ref="E3:E4"/>
    <mergeCell ref="F3:F4"/>
    <mergeCell ref="G3:H3"/>
    <mergeCell ref="I3:I4"/>
    <mergeCell ref="D3:D4"/>
  </mergeCells>
  <phoneticPr fontId="6" type="noConversion"/>
  <printOptions horizontalCentered="1"/>
  <pageMargins left="0.70866141732283472" right="0.31496062992125984" top="0.47244094488188981" bottom="0.31496062992125984" header="0.31496062992125984" footer="0.31496062992125984"/>
  <pageSetup paperSize="9" scale="91" orientation="portrait" horizontalDpi="0" verticalDpi="0" r:id="rId1"/>
  <rowBreaks count="1" manualBreakCount="1">
    <brk id="5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Normal="100" workbookViewId="0">
      <pane xSplit="2" ySplit="4" topLeftCell="C23" activePane="bottomRight" state="frozen"/>
      <selection pane="topRight" activeCell="H1" sqref="H1"/>
      <selection pane="bottomLeft" activeCell="A6" sqref="A6"/>
      <selection pane="bottomRight" activeCell="M45" sqref="M45"/>
    </sheetView>
  </sheetViews>
  <sheetFormatPr defaultRowHeight="13.8"/>
  <cols>
    <col min="1" max="1" width="16.296875" style="19" bestFit="1" customWidth="1"/>
    <col min="2" max="2" width="9.19921875" style="19" customWidth="1"/>
    <col min="3" max="3" width="5.19921875" style="19" customWidth="1"/>
    <col min="4" max="4" width="4.8984375" style="19" customWidth="1"/>
    <col min="5" max="5" width="5.59765625" style="19" customWidth="1"/>
    <col min="6" max="6" width="6.19921875" style="19" customWidth="1"/>
    <col min="7" max="7" width="5.296875" style="19" customWidth="1"/>
    <col min="8" max="8" width="5.69921875" style="19" customWidth="1"/>
    <col min="9" max="9" width="6.8984375" style="19" customWidth="1"/>
    <col min="10" max="10" width="7.8984375" style="19" customWidth="1"/>
    <col min="11" max="11" width="6.5" customWidth="1"/>
  </cols>
  <sheetData>
    <row r="1" spans="1:11" ht="28.2" customHeight="1">
      <c r="A1" s="762" t="s">
        <v>810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1" ht="17.399999999999999" customHeight="1">
      <c r="A2" s="461" t="s">
        <v>537</v>
      </c>
      <c r="B2" s="149"/>
      <c r="C2" s="142"/>
      <c r="D2" s="142"/>
      <c r="E2" s="142"/>
      <c r="F2" s="142"/>
      <c r="G2" s="142"/>
      <c r="H2" s="142"/>
      <c r="I2" s="142" t="s">
        <v>246</v>
      </c>
      <c r="J2" s="150"/>
      <c r="K2" s="230"/>
    </row>
    <row r="3" spans="1:11" ht="26.4" customHeight="1">
      <c r="A3" s="761" t="s">
        <v>693</v>
      </c>
      <c r="B3" s="760" t="s">
        <v>811</v>
      </c>
      <c r="C3" s="761" t="s">
        <v>247</v>
      </c>
      <c r="D3" s="761"/>
      <c r="E3" s="761"/>
      <c r="F3" s="761" t="s">
        <v>144</v>
      </c>
      <c r="G3" s="761"/>
      <c r="H3" s="761"/>
      <c r="I3" s="761"/>
      <c r="J3" s="761"/>
      <c r="K3" s="185" t="s">
        <v>557</v>
      </c>
    </row>
    <row r="4" spans="1:11" ht="42" customHeight="1">
      <c r="A4" s="761"/>
      <c r="B4" s="760"/>
      <c r="C4" s="432" t="s">
        <v>818</v>
      </c>
      <c r="D4" s="432" t="s">
        <v>819</v>
      </c>
      <c r="E4" s="432" t="s">
        <v>820</v>
      </c>
      <c r="F4" s="432" t="s">
        <v>514</v>
      </c>
      <c r="G4" s="432" t="s">
        <v>815</v>
      </c>
      <c r="H4" s="432" t="s">
        <v>817</v>
      </c>
      <c r="I4" s="684" t="s">
        <v>816</v>
      </c>
      <c r="J4" s="684" t="s">
        <v>814</v>
      </c>
      <c r="K4" s="3"/>
    </row>
    <row r="5" spans="1:11" ht="14.4">
      <c r="A5" s="525" t="s">
        <v>708</v>
      </c>
      <c r="B5" s="147">
        <f>SUM(C5:J5)</f>
        <v>1415515</v>
      </c>
      <c r="C5" s="143"/>
      <c r="D5" s="143"/>
      <c r="E5" s="143">
        <v>5800</v>
      </c>
      <c r="F5" s="143"/>
      <c r="G5" s="143"/>
      <c r="H5" s="143"/>
      <c r="I5" s="685">
        <v>144619</v>
      </c>
      <c r="J5" s="691">
        <v>1265096</v>
      </c>
      <c r="K5" s="3"/>
    </row>
    <row r="6" spans="1:11" ht="14.4">
      <c r="A6" s="525" t="s">
        <v>709</v>
      </c>
      <c r="B6" s="147">
        <f t="shared" ref="B6:B12" si="0">SUM(C6:J6)</f>
        <v>702084</v>
      </c>
      <c r="C6" s="143"/>
      <c r="D6" s="143"/>
      <c r="E6" s="143">
        <v>10500</v>
      </c>
      <c r="F6" s="143"/>
      <c r="G6" s="143"/>
      <c r="H6" s="143"/>
      <c r="I6" s="685">
        <v>81094</v>
      </c>
      <c r="J6" s="691">
        <v>610490</v>
      </c>
      <c r="K6" s="3"/>
    </row>
    <row r="7" spans="1:11" ht="14.4">
      <c r="A7" s="525" t="s">
        <v>710</v>
      </c>
      <c r="B7" s="147">
        <f t="shared" si="0"/>
        <v>1132722</v>
      </c>
      <c r="C7" s="143"/>
      <c r="D7" s="143"/>
      <c r="E7" s="143">
        <v>27100</v>
      </c>
      <c r="F7" s="143"/>
      <c r="G7" s="143"/>
      <c r="H7" s="143"/>
      <c r="I7" s="685">
        <v>100138</v>
      </c>
      <c r="J7" s="691">
        <v>1005484</v>
      </c>
      <c r="K7" s="3"/>
    </row>
    <row r="8" spans="1:11" ht="14.4">
      <c r="A8" s="525" t="s">
        <v>711</v>
      </c>
      <c r="B8" s="147">
        <f t="shared" si="0"/>
        <v>59200</v>
      </c>
      <c r="C8" s="143"/>
      <c r="D8" s="143"/>
      <c r="E8" s="143">
        <v>0</v>
      </c>
      <c r="F8" s="143"/>
      <c r="G8" s="143"/>
      <c r="H8" s="143"/>
      <c r="I8" s="685">
        <v>26810</v>
      </c>
      <c r="J8" s="691">
        <v>32390</v>
      </c>
      <c r="K8" s="3"/>
    </row>
    <row r="9" spans="1:11" ht="14.4">
      <c r="A9" s="525" t="s">
        <v>712</v>
      </c>
      <c r="B9" s="147">
        <f t="shared" si="0"/>
        <v>3222550</v>
      </c>
      <c r="C9" s="143"/>
      <c r="D9" s="143"/>
      <c r="E9" s="143">
        <v>61100</v>
      </c>
      <c r="F9" s="143"/>
      <c r="G9" s="143"/>
      <c r="H9" s="143"/>
      <c r="I9" s="685">
        <v>110558</v>
      </c>
      <c r="J9" s="691">
        <v>3050892</v>
      </c>
      <c r="K9" s="3"/>
    </row>
    <row r="10" spans="1:11" ht="14.4">
      <c r="A10" s="525" t="s">
        <v>713</v>
      </c>
      <c r="B10" s="147">
        <f t="shared" si="0"/>
        <v>2491176</v>
      </c>
      <c r="C10" s="143"/>
      <c r="D10" s="143"/>
      <c r="E10" s="143">
        <v>26300</v>
      </c>
      <c r="F10" s="143"/>
      <c r="G10" s="143"/>
      <c r="H10" s="143"/>
      <c r="I10" s="685">
        <v>83678</v>
      </c>
      <c r="J10" s="691">
        <v>2381198</v>
      </c>
      <c r="K10" s="3"/>
    </row>
    <row r="11" spans="1:11" ht="14.4">
      <c r="A11" s="525" t="s">
        <v>714</v>
      </c>
      <c r="B11" s="147">
        <f t="shared" si="0"/>
        <v>1655753</v>
      </c>
      <c r="C11" s="143"/>
      <c r="D11" s="143"/>
      <c r="E11" s="143">
        <v>16600</v>
      </c>
      <c r="F11" s="143"/>
      <c r="G11" s="143"/>
      <c r="H11" s="143"/>
      <c r="I11" s="685">
        <v>92715</v>
      </c>
      <c r="J11" s="691">
        <v>1546438</v>
      </c>
      <c r="K11" s="3"/>
    </row>
    <row r="12" spans="1:11" ht="14.4">
      <c r="A12" s="525" t="s">
        <v>715</v>
      </c>
      <c r="B12" s="147">
        <f t="shared" si="0"/>
        <v>6360291.75</v>
      </c>
      <c r="C12" s="143"/>
      <c r="D12" s="143"/>
      <c r="E12" s="143">
        <v>52600</v>
      </c>
      <c r="F12" s="143"/>
      <c r="G12" s="143"/>
      <c r="H12" s="143"/>
      <c r="I12" s="685">
        <v>137344</v>
      </c>
      <c r="J12" s="691">
        <v>6170347.75</v>
      </c>
      <c r="K12" s="3"/>
    </row>
    <row r="13" spans="1:11" ht="14.4">
      <c r="A13" s="517" t="s">
        <v>240</v>
      </c>
      <c r="B13" s="146">
        <f>SUM(B5:B12)</f>
        <v>17039291.75</v>
      </c>
      <c r="C13" s="146">
        <f t="shared" ref="C13:I13" si="1">SUM(C5:C12)</f>
        <v>0</v>
      </c>
      <c r="D13" s="146">
        <f t="shared" si="1"/>
        <v>0</v>
      </c>
      <c r="E13" s="146">
        <f t="shared" si="1"/>
        <v>200000</v>
      </c>
      <c r="F13" s="146">
        <f t="shared" si="1"/>
        <v>0</v>
      </c>
      <c r="G13" s="146">
        <f t="shared" si="1"/>
        <v>0</v>
      </c>
      <c r="H13" s="146"/>
      <c r="I13" s="686">
        <f t="shared" si="1"/>
        <v>776956</v>
      </c>
      <c r="J13" s="686">
        <f>SUM(J5:J12)</f>
        <v>16062335.75</v>
      </c>
      <c r="K13" s="3"/>
    </row>
    <row r="14" spans="1:11" s="445" customFormat="1" ht="14.4">
      <c r="A14" s="520" t="s">
        <v>249</v>
      </c>
      <c r="B14" s="519">
        <f t="shared" ref="B14:B43" si="2">SUM(C14:J14)</f>
        <v>1600000</v>
      </c>
      <c r="C14" s="520"/>
      <c r="D14" s="520"/>
      <c r="E14" s="520"/>
      <c r="F14" s="520"/>
      <c r="G14" s="520"/>
      <c r="H14" s="519">
        <v>1600000</v>
      </c>
      <c r="I14" s="687"/>
      <c r="J14" s="685"/>
      <c r="K14" s="459"/>
    </row>
    <row r="15" spans="1:11" ht="14.4">
      <c r="A15" s="525" t="s">
        <v>720</v>
      </c>
      <c r="B15" s="519">
        <f t="shared" si="2"/>
        <v>49300</v>
      </c>
      <c r="C15" s="143"/>
      <c r="D15" s="143"/>
      <c r="E15" s="143"/>
      <c r="F15" s="147">
        <v>49300</v>
      </c>
      <c r="G15" s="143"/>
      <c r="H15" s="143"/>
      <c r="I15" s="688"/>
      <c r="J15" s="685"/>
      <c r="K15" s="3"/>
    </row>
    <row r="16" spans="1:11" ht="14.4">
      <c r="A16" s="143" t="s">
        <v>250</v>
      </c>
      <c r="B16" s="519">
        <f t="shared" si="2"/>
        <v>52000</v>
      </c>
      <c r="C16" s="143"/>
      <c r="D16" s="143"/>
      <c r="E16" s="143"/>
      <c r="F16" s="147">
        <v>52000</v>
      </c>
      <c r="G16" s="143"/>
      <c r="H16" s="143"/>
      <c r="I16" s="688"/>
      <c r="J16" s="685"/>
      <c r="K16" s="3"/>
    </row>
    <row r="17" spans="1:11" ht="14.4">
      <c r="A17" s="143" t="s">
        <v>594</v>
      </c>
      <c r="B17" s="519">
        <f t="shared" si="2"/>
        <v>405000</v>
      </c>
      <c r="C17" s="143"/>
      <c r="D17" s="143"/>
      <c r="E17" s="143"/>
      <c r="F17" s="143"/>
      <c r="G17" s="143"/>
      <c r="H17" s="147">
        <v>405000</v>
      </c>
      <c r="I17" s="688"/>
      <c r="J17" s="685"/>
      <c r="K17" s="3"/>
    </row>
    <row r="18" spans="1:11" ht="14.4">
      <c r="A18" s="143" t="s">
        <v>251</v>
      </c>
      <c r="B18" s="519">
        <f t="shared" si="2"/>
        <v>52000</v>
      </c>
      <c r="C18" s="143"/>
      <c r="D18" s="143"/>
      <c r="E18" s="143"/>
      <c r="F18" s="147">
        <v>52000</v>
      </c>
      <c r="G18" s="143"/>
      <c r="H18" s="143"/>
      <c r="I18" s="688"/>
      <c r="J18" s="685"/>
      <c r="K18" s="3"/>
    </row>
    <row r="19" spans="1:11" ht="14.4">
      <c r="A19" s="143" t="s">
        <v>264</v>
      </c>
      <c r="B19" s="519">
        <f t="shared" si="2"/>
        <v>1238000</v>
      </c>
      <c r="C19" s="143"/>
      <c r="D19" s="143"/>
      <c r="E19" s="143">
        <v>1220000</v>
      </c>
      <c r="F19" s="147">
        <v>18000</v>
      </c>
      <c r="G19" s="143"/>
      <c r="H19" s="143"/>
      <c r="I19" s="688"/>
      <c r="J19" s="685"/>
      <c r="K19" s="3"/>
    </row>
    <row r="20" spans="1:11" ht="14.4">
      <c r="A20" s="143" t="s">
        <v>252</v>
      </c>
      <c r="B20" s="519">
        <f t="shared" si="2"/>
        <v>52000</v>
      </c>
      <c r="C20" s="143"/>
      <c r="D20" s="143"/>
      <c r="E20" s="143"/>
      <c r="F20" s="147">
        <v>52000</v>
      </c>
      <c r="G20" s="143"/>
      <c r="H20" s="143"/>
      <c r="I20" s="688"/>
      <c r="J20" s="685"/>
      <c r="K20" s="3"/>
    </row>
    <row r="21" spans="1:11" ht="14.4">
      <c r="A21" s="525" t="s">
        <v>253</v>
      </c>
      <c r="B21" s="519">
        <f t="shared" si="2"/>
        <v>30000</v>
      </c>
      <c r="C21" s="143"/>
      <c r="D21" s="143"/>
      <c r="E21" s="143"/>
      <c r="F21" s="147">
        <v>30000</v>
      </c>
      <c r="G21" s="143"/>
      <c r="H21" s="143"/>
      <c r="I21" s="688"/>
      <c r="J21" s="685"/>
      <c r="K21" s="3"/>
    </row>
    <row r="22" spans="1:11" ht="14.4">
      <c r="A22" s="525" t="s">
        <v>721</v>
      </c>
      <c r="B22" s="519">
        <f t="shared" si="2"/>
        <v>20000</v>
      </c>
      <c r="C22" s="143">
        <v>20000</v>
      </c>
      <c r="D22" s="143"/>
      <c r="E22" s="143"/>
      <c r="F22" s="143"/>
      <c r="G22" s="143"/>
      <c r="H22" s="143"/>
      <c r="I22" s="688"/>
      <c r="J22" s="685"/>
      <c r="K22" s="3"/>
    </row>
    <row r="23" spans="1:11" ht="14.4">
      <c r="A23" s="143" t="s">
        <v>254</v>
      </c>
      <c r="B23" s="519">
        <f t="shared" si="2"/>
        <v>70000</v>
      </c>
      <c r="C23" s="143"/>
      <c r="D23" s="143"/>
      <c r="E23" s="143"/>
      <c r="F23" s="143"/>
      <c r="G23" s="143"/>
      <c r="H23" s="147">
        <v>70000</v>
      </c>
      <c r="I23" s="688"/>
      <c r="J23" s="692"/>
      <c r="K23" s="3"/>
    </row>
    <row r="24" spans="1:11" ht="14.4">
      <c r="A24" s="143" t="s">
        <v>255</v>
      </c>
      <c r="B24" s="519">
        <f t="shared" si="2"/>
        <v>90000</v>
      </c>
      <c r="C24" s="143"/>
      <c r="D24" s="143"/>
      <c r="E24" s="143"/>
      <c r="F24" s="147">
        <v>90000</v>
      </c>
      <c r="G24" s="143"/>
      <c r="H24" s="143"/>
      <c r="I24" s="688"/>
      <c r="J24" s="692"/>
      <c r="K24" s="3"/>
    </row>
    <row r="25" spans="1:11" ht="14.4">
      <c r="A25" s="143" t="s">
        <v>256</v>
      </c>
      <c r="B25" s="519">
        <f t="shared" si="2"/>
        <v>290000</v>
      </c>
      <c r="C25" s="143"/>
      <c r="D25" s="143"/>
      <c r="E25" s="143"/>
      <c r="F25" s="145">
        <v>290000</v>
      </c>
      <c r="G25" s="143"/>
      <c r="H25" s="143"/>
      <c r="I25" s="688"/>
      <c r="J25" s="685"/>
      <c r="K25" s="3"/>
    </row>
    <row r="26" spans="1:11" ht="14.4">
      <c r="A26" s="143" t="s">
        <v>257</v>
      </c>
      <c r="B26" s="519">
        <f t="shared" si="2"/>
        <v>47000</v>
      </c>
      <c r="C26" s="143"/>
      <c r="D26" s="143"/>
      <c r="E26" s="143"/>
      <c r="F26" s="147">
        <v>47000</v>
      </c>
      <c r="G26" s="143"/>
      <c r="H26" s="143"/>
      <c r="I26" s="688"/>
      <c r="J26" s="692"/>
      <c r="K26" s="3"/>
    </row>
    <row r="27" spans="1:11" ht="14.4">
      <c r="A27" s="143" t="s">
        <v>628</v>
      </c>
      <c r="B27" s="519">
        <f t="shared" si="2"/>
        <v>53000</v>
      </c>
      <c r="C27" s="143"/>
      <c r="D27" s="143"/>
      <c r="E27" s="143"/>
      <c r="F27" s="147">
        <v>53000</v>
      </c>
      <c r="G27" s="143"/>
      <c r="H27" s="143"/>
      <c r="I27" s="688"/>
      <c r="J27" s="692"/>
      <c r="K27" s="3"/>
    </row>
    <row r="28" spans="1:11" ht="14.4">
      <c r="A28" s="143" t="s">
        <v>258</v>
      </c>
      <c r="B28" s="519">
        <f t="shared" si="2"/>
        <v>13000</v>
      </c>
      <c r="C28" s="143"/>
      <c r="D28" s="143"/>
      <c r="E28" s="143"/>
      <c r="F28" s="147">
        <v>13000</v>
      </c>
      <c r="G28" s="143"/>
      <c r="H28" s="143"/>
      <c r="I28" s="688"/>
      <c r="J28" s="692"/>
      <c r="K28" s="3"/>
    </row>
    <row r="29" spans="1:11" ht="14.4">
      <c r="A29" s="525" t="s">
        <v>738</v>
      </c>
      <c r="B29" s="519">
        <f t="shared" si="2"/>
        <v>50000</v>
      </c>
      <c r="C29" s="151"/>
      <c r="D29" s="151"/>
      <c r="E29" s="151"/>
      <c r="F29" s="151"/>
      <c r="G29" s="151"/>
      <c r="H29" s="483">
        <v>50000</v>
      </c>
      <c r="I29" s="688"/>
      <c r="J29" s="693"/>
      <c r="K29" s="3"/>
    </row>
    <row r="30" spans="1:11" ht="14.4">
      <c r="A30" s="301" t="s">
        <v>716</v>
      </c>
      <c r="B30" s="519">
        <f t="shared" si="2"/>
        <v>58000</v>
      </c>
      <c r="C30" s="143"/>
      <c r="D30" s="143"/>
      <c r="E30" s="143"/>
      <c r="F30" s="147">
        <v>58000</v>
      </c>
      <c r="G30" s="143"/>
      <c r="H30" s="143"/>
      <c r="I30" s="688"/>
      <c r="J30" s="692"/>
      <c r="K30" s="3"/>
    </row>
    <row r="31" spans="1:11" ht="17.399999999999999" customHeight="1">
      <c r="A31" s="526" t="s">
        <v>512</v>
      </c>
      <c r="B31" s="519">
        <f t="shared" si="2"/>
        <v>20000</v>
      </c>
      <c r="C31" s="143"/>
      <c r="D31" s="143"/>
      <c r="E31" s="143"/>
      <c r="F31" s="147"/>
      <c r="G31" s="143"/>
      <c r="H31" s="143">
        <v>20000</v>
      </c>
      <c r="I31" s="688"/>
      <c r="J31" s="692"/>
      <c r="K31" s="441"/>
    </row>
    <row r="32" spans="1:11" ht="14.4">
      <c r="A32" s="525" t="s">
        <v>717</v>
      </c>
      <c r="B32" s="519">
        <f t="shared" si="2"/>
        <v>102000</v>
      </c>
      <c r="C32" s="143"/>
      <c r="D32" s="143"/>
      <c r="E32" s="143"/>
      <c r="F32" s="147">
        <v>102000</v>
      </c>
      <c r="G32" s="143"/>
      <c r="H32" s="143"/>
      <c r="I32" s="688"/>
      <c r="J32" s="694"/>
      <c r="K32" s="3"/>
    </row>
    <row r="33" spans="1:11" ht="14.4">
      <c r="A33" s="143" t="s">
        <v>259</v>
      </c>
      <c r="B33" s="519">
        <f t="shared" si="2"/>
        <v>10000</v>
      </c>
      <c r="C33" s="143"/>
      <c r="D33" s="143"/>
      <c r="E33" s="143"/>
      <c r="F33" s="143"/>
      <c r="G33" s="145">
        <v>10000</v>
      </c>
      <c r="H33" s="143"/>
      <c r="I33" s="688"/>
      <c r="J33" s="685"/>
      <c r="K33" s="3"/>
    </row>
    <row r="34" spans="1:11" s="445" customFormat="1" ht="14.4">
      <c r="A34" s="520" t="s">
        <v>260</v>
      </c>
      <c r="B34" s="519">
        <f t="shared" si="2"/>
        <v>160000</v>
      </c>
      <c r="C34" s="520"/>
      <c r="D34" s="520"/>
      <c r="E34" s="520"/>
      <c r="F34" s="521">
        <v>160000</v>
      </c>
      <c r="G34" s="520"/>
      <c r="H34" s="520"/>
      <c r="I34" s="687"/>
      <c r="J34" s="692"/>
      <c r="K34" s="459"/>
    </row>
    <row r="35" spans="1:11" ht="14.4">
      <c r="A35" s="143" t="s">
        <v>261</v>
      </c>
      <c r="B35" s="519">
        <f t="shared" si="2"/>
        <v>16000</v>
      </c>
      <c r="C35" s="143"/>
      <c r="D35" s="143"/>
      <c r="E35" s="143"/>
      <c r="F35" s="145">
        <v>16000</v>
      </c>
      <c r="G35" s="143"/>
      <c r="H35" s="143"/>
      <c r="I35" s="688"/>
      <c r="J35" s="692"/>
      <c r="K35" s="3"/>
    </row>
    <row r="36" spans="1:11" ht="14.4">
      <c r="A36" s="143" t="s">
        <v>262</v>
      </c>
      <c r="B36" s="519">
        <f t="shared" si="2"/>
        <v>35000</v>
      </c>
      <c r="C36" s="143"/>
      <c r="D36" s="143"/>
      <c r="E36" s="143"/>
      <c r="F36" s="143"/>
      <c r="G36" s="143"/>
      <c r="H36" s="147">
        <v>35000</v>
      </c>
      <c r="I36" s="688"/>
      <c r="J36" s="692"/>
      <c r="K36" s="3"/>
    </row>
    <row r="37" spans="1:11" ht="14.4">
      <c r="A37" s="143" t="s">
        <v>263</v>
      </c>
      <c r="B37" s="519">
        <f t="shared" si="2"/>
        <v>12000</v>
      </c>
      <c r="C37" s="143"/>
      <c r="D37" s="143"/>
      <c r="E37" s="143"/>
      <c r="F37" s="143"/>
      <c r="G37" s="143"/>
      <c r="H37" s="147">
        <v>12000</v>
      </c>
      <c r="I37" s="688"/>
      <c r="J37" s="685"/>
      <c r="K37" s="3"/>
    </row>
    <row r="38" spans="1:11" s="445" customFormat="1" ht="14.4">
      <c r="A38" s="527" t="s">
        <v>718</v>
      </c>
      <c r="B38" s="519">
        <f t="shared" si="2"/>
        <v>227000</v>
      </c>
      <c r="C38" s="520"/>
      <c r="D38" s="520"/>
      <c r="E38" s="520"/>
      <c r="F38" s="519">
        <v>227000</v>
      </c>
      <c r="G38" s="520"/>
      <c r="H38" s="520"/>
      <c r="I38" s="687"/>
      <c r="J38" s="692"/>
      <c r="K38" s="459"/>
    </row>
    <row r="39" spans="1:11" ht="14.4">
      <c r="A39" s="143" t="s">
        <v>265</v>
      </c>
      <c r="B39" s="519">
        <f t="shared" si="2"/>
        <v>35000</v>
      </c>
      <c r="C39" s="143"/>
      <c r="D39" s="143"/>
      <c r="E39" s="143"/>
      <c r="F39" s="147">
        <v>35000</v>
      </c>
      <c r="G39" s="143"/>
      <c r="H39" s="143"/>
      <c r="I39" s="688"/>
      <c r="J39" s="692"/>
      <c r="K39" s="3"/>
    </row>
    <row r="40" spans="1:11" ht="14.4">
      <c r="A40" s="143" t="s">
        <v>266</v>
      </c>
      <c r="B40" s="519">
        <f t="shared" si="2"/>
        <v>25000</v>
      </c>
      <c r="C40" s="143"/>
      <c r="D40" s="143"/>
      <c r="E40" s="143"/>
      <c r="F40" s="143"/>
      <c r="G40" s="143"/>
      <c r="H40" s="147">
        <v>25000</v>
      </c>
      <c r="I40" s="688"/>
      <c r="J40" s="692"/>
      <c r="K40" s="3"/>
    </row>
    <row r="41" spans="1:11" ht="14.4">
      <c r="A41" s="525" t="s">
        <v>719</v>
      </c>
      <c r="B41" s="519">
        <f t="shared" si="2"/>
        <v>13960000</v>
      </c>
      <c r="C41" s="143"/>
      <c r="D41" s="143"/>
      <c r="E41" s="143"/>
      <c r="F41" s="143"/>
      <c r="G41" s="143"/>
      <c r="H41" s="143"/>
      <c r="I41" s="688"/>
      <c r="J41" s="692">
        <v>13960000</v>
      </c>
      <c r="K41" s="3"/>
    </row>
    <row r="42" spans="1:11" ht="14.4">
      <c r="A42" s="511" t="s">
        <v>812</v>
      </c>
      <c r="B42" s="519">
        <f t="shared" si="2"/>
        <v>9480000</v>
      </c>
      <c r="C42" s="143">
        <v>9480000</v>
      </c>
      <c r="D42" s="143"/>
      <c r="E42" s="143"/>
      <c r="F42" s="143"/>
      <c r="G42" s="143"/>
      <c r="H42" s="143"/>
      <c r="I42" s="688"/>
      <c r="J42" s="685"/>
      <c r="K42" s="3"/>
    </row>
    <row r="43" spans="1:11" ht="14.4">
      <c r="A43" s="511" t="s">
        <v>813</v>
      </c>
      <c r="B43" s="519">
        <f t="shared" si="2"/>
        <v>9080000</v>
      </c>
      <c r="C43" s="143"/>
      <c r="D43" s="143">
        <v>9080000</v>
      </c>
      <c r="E43" s="20"/>
      <c r="F43" s="143"/>
      <c r="G43" s="143"/>
      <c r="H43" s="143"/>
      <c r="I43" s="688"/>
      <c r="J43" s="685"/>
      <c r="K43" s="3"/>
    </row>
    <row r="44" spans="1:11" ht="14.4">
      <c r="A44" s="517" t="s">
        <v>248</v>
      </c>
      <c r="B44" s="122">
        <f>SUM(B14:B43)</f>
        <v>37331300</v>
      </c>
      <c r="C44" s="144">
        <f>SUM(C14:C43)</f>
        <v>9500000</v>
      </c>
      <c r="D44" s="144">
        <f t="shared" ref="D44:J44" si="3">SUM(D14:D43)</f>
        <v>9080000</v>
      </c>
      <c r="E44" s="144">
        <f t="shared" si="3"/>
        <v>1220000</v>
      </c>
      <c r="F44" s="144">
        <f t="shared" si="3"/>
        <v>1344300</v>
      </c>
      <c r="G44" s="144">
        <f t="shared" si="3"/>
        <v>10000</v>
      </c>
      <c r="H44" s="144">
        <f t="shared" si="3"/>
        <v>2217000</v>
      </c>
      <c r="I44" s="689">
        <f t="shared" si="3"/>
        <v>0</v>
      </c>
      <c r="J44" s="689">
        <f t="shared" si="3"/>
        <v>13960000</v>
      </c>
      <c r="K44" s="3"/>
    </row>
    <row r="45" spans="1:11" ht="14.4">
      <c r="A45" s="517" t="s">
        <v>694</v>
      </c>
      <c r="B45" s="122">
        <f t="shared" ref="B45:J45" si="4">B13+B44</f>
        <v>54370591.75</v>
      </c>
      <c r="C45" s="122">
        <f t="shared" si="4"/>
        <v>9500000</v>
      </c>
      <c r="D45" s="122">
        <f t="shared" si="4"/>
        <v>9080000</v>
      </c>
      <c r="E45" s="122">
        <f t="shared" si="4"/>
        <v>1420000</v>
      </c>
      <c r="F45" s="122">
        <f t="shared" si="4"/>
        <v>1344300</v>
      </c>
      <c r="G45" s="122">
        <f t="shared" si="4"/>
        <v>10000</v>
      </c>
      <c r="H45" s="122">
        <f t="shared" si="4"/>
        <v>2217000</v>
      </c>
      <c r="I45" s="690">
        <f t="shared" si="4"/>
        <v>776956</v>
      </c>
      <c r="J45" s="690">
        <f t="shared" si="4"/>
        <v>30022335.75</v>
      </c>
      <c r="K45" s="3"/>
    </row>
    <row r="46" spans="1:11" ht="14.4">
      <c r="A46" s="144" t="s">
        <v>267</v>
      </c>
      <c r="B46" s="522">
        <v>8680000</v>
      </c>
      <c r="C46" s="143"/>
      <c r="D46" s="143"/>
      <c r="E46" s="143"/>
      <c r="F46" s="143"/>
      <c r="G46" s="143"/>
      <c r="H46" s="143"/>
      <c r="I46" s="685"/>
      <c r="J46" s="685"/>
      <c r="K46" s="3"/>
    </row>
    <row r="47" spans="1:11" ht="14.4">
      <c r="A47" s="517" t="s">
        <v>268</v>
      </c>
      <c r="B47" s="122">
        <v>45690000</v>
      </c>
      <c r="C47" s="143"/>
      <c r="D47" s="143"/>
      <c r="E47" s="143"/>
      <c r="F47" s="143"/>
      <c r="G47" s="143"/>
      <c r="H47" s="143"/>
      <c r="I47" s="685"/>
      <c r="J47" s="685"/>
      <c r="K47" s="3"/>
    </row>
    <row r="48" spans="1:11" ht="43.8" customHeight="1">
      <c r="A48" s="757" t="s">
        <v>2394</v>
      </c>
      <c r="B48" s="758"/>
      <c r="C48" s="758"/>
      <c r="D48" s="758"/>
      <c r="E48" s="758"/>
      <c r="F48" s="758"/>
      <c r="G48" s="758"/>
      <c r="H48" s="758"/>
      <c r="I48" s="758"/>
      <c r="J48" s="758"/>
      <c r="K48" s="759"/>
    </row>
    <row r="49" spans="1:10" ht="15.6">
      <c r="A49" s="148"/>
      <c r="B49" s="148"/>
      <c r="C49" s="148"/>
      <c r="D49" s="148"/>
      <c r="E49" s="148"/>
      <c r="F49" s="148"/>
      <c r="G49" s="148"/>
      <c r="H49" s="148"/>
      <c r="I49" s="148"/>
      <c r="J49" s="424"/>
    </row>
  </sheetData>
  <mergeCells count="6">
    <mergeCell ref="A48:K48"/>
    <mergeCell ref="B3:B4"/>
    <mergeCell ref="A3:A4"/>
    <mergeCell ref="A1:K1"/>
    <mergeCell ref="F3:J3"/>
    <mergeCell ref="C3:E3"/>
  </mergeCells>
  <phoneticPr fontId="15" type="noConversion"/>
  <printOptions horizontalCentered="1"/>
  <pageMargins left="0.11811023622047245" right="0.11811023622047245" top="0.39" bottom="0.41" header="0.31496062992125984" footer="0.31496062992125984"/>
  <pageSetup paperSize="9" scale="97" orientation="portrait" horizontalDpi="0" verticalDpi="0" r:id="rId1"/>
  <rowBreaks count="1" manualBreakCount="1">
    <brk id="48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27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W8" sqref="W8"/>
    </sheetView>
  </sheetViews>
  <sheetFormatPr defaultRowHeight="23.4" customHeight="1"/>
  <cols>
    <col min="1" max="1" width="2.09765625" style="19" customWidth="1"/>
    <col min="2" max="2" width="4.8984375" customWidth="1"/>
    <col min="3" max="3" width="14.09765625" style="19" customWidth="1"/>
    <col min="4" max="4" width="7.8984375" style="109" customWidth="1"/>
    <col min="5" max="5" width="5.69921875" style="109" customWidth="1"/>
    <col min="6" max="6" width="13.3984375" style="109" hidden="1" customWidth="1"/>
    <col min="7" max="7" width="6.09765625" style="109" customWidth="1"/>
    <col min="8" max="8" width="9.3984375" style="8" customWidth="1"/>
    <col min="9" max="9" width="7.19921875" style="8" customWidth="1"/>
    <col min="10" max="10" width="7.5" customWidth="1"/>
    <col min="11" max="11" width="7.69921875" style="8" customWidth="1"/>
    <col min="12" max="12" width="5.19921875" style="19" customWidth="1"/>
    <col min="13" max="13" width="4.59765625" style="19" customWidth="1"/>
    <col min="14" max="14" width="8" style="19" customWidth="1"/>
    <col min="15" max="15" width="6.3984375" style="19" customWidth="1"/>
    <col min="16" max="16" width="5.3984375" style="19" customWidth="1"/>
    <col min="17" max="17" width="5.69921875" style="19" customWidth="1"/>
    <col min="18" max="18" width="5.5" style="19" customWidth="1"/>
    <col min="19" max="19" width="6.296875" style="19" customWidth="1"/>
    <col min="20" max="20" width="5.69921875" style="19" customWidth="1"/>
    <col min="21" max="21" width="5.69921875" customWidth="1"/>
  </cols>
  <sheetData>
    <row r="1" spans="1:21" ht="23.4" customHeight="1">
      <c r="A1" s="31" t="s">
        <v>546</v>
      </c>
      <c r="H1" s="48" t="s">
        <v>2435</v>
      </c>
      <c r="J1" s="8"/>
      <c r="K1"/>
      <c r="L1" s="8"/>
      <c r="P1" s="478"/>
      <c r="Q1" s="478"/>
      <c r="R1" s="478"/>
      <c r="S1" s="478"/>
      <c r="T1" s="478" t="s">
        <v>736</v>
      </c>
    </row>
    <row r="2" spans="1:21" ht="23.4" customHeight="1">
      <c r="A2" s="34"/>
      <c r="B2" s="3"/>
      <c r="C2" s="20"/>
      <c r="D2" s="769" t="s">
        <v>2462</v>
      </c>
      <c r="E2" s="770"/>
      <c r="F2" s="770"/>
      <c r="G2" s="771"/>
      <c r="H2" s="763" t="s">
        <v>870</v>
      </c>
      <c r="I2" s="764"/>
      <c r="J2" s="764"/>
      <c r="K2" s="764"/>
      <c r="L2" s="765"/>
      <c r="M2" s="766" t="s">
        <v>871</v>
      </c>
      <c r="N2" s="767"/>
      <c r="O2" s="767"/>
      <c r="P2" s="767"/>
      <c r="Q2" s="767"/>
      <c r="R2" s="767"/>
      <c r="S2" s="767"/>
      <c r="T2" s="767"/>
      <c r="U2" s="768"/>
    </row>
    <row r="3" spans="1:21" ht="31.8" customHeight="1">
      <c r="A3" s="313"/>
      <c r="B3" s="43" t="s">
        <v>90</v>
      </c>
      <c r="C3" s="309" t="s">
        <v>91</v>
      </c>
      <c r="D3" s="321" t="s">
        <v>2463</v>
      </c>
      <c r="E3" s="321" t="s">
        <v>2460</v>
      </c>
      <c r="F3" s="321" t="s">
        <v>2460</v>
      </c>
      <c r="G3" s="321" t="s">
        <v>2461</v>
      </c>
      <c r="H3" s="46" t="s">
        <v>690</v>
      </c>
      <c r="I3" s="304" t="s">
        <v>359</v>
      </c>
      <c r="J3" s="304" t="s">
        <v>445</v>
      </c>
      <c r="K3" s="304" t="s">
        <v>348</v>
      </c>
      <c r="L3" s="304" t="s">
        <v>923</v>
      </c>
      <c r="M3" s="304" t="s">
        <v>359</v>
      </c>
      <c r="N3" s="255" t="s">
        <v>445</v>
      </c>
      <c r="O3" s="255" t="s">
        <v>348</v>
      </c>
      <c r="P3" s="552" t="s">
        <v>918</v>
      </c>
      <c r="Q3" s="552" t="s">
        <v>919</v>
      </c>
      <c r="R3" s="552" t="s">
        <v>920</v>
      </c>
      <c r="S3" s="552" t="s">
        <v>878</v>
      </c>
      <c r="T3" s="547" t="s">
        <v>877</v>
      </c>
      <c r="U3" s="547" t="s">
        <v>873</v>
      </c>
    </row>
    <row r="4" spans="1:21" ht="20.399999999999999" customHeight="1">
      <c r="A4" s="310"/>
      <c r="B4" s="45"/>
      <c r="C4" s="311" t="s">
        <v>111</v>
      </c>
      <c r="D4" s="306">
        <f t="shared" ref="D4:M4" si="0">SUM(D5:D27)</f>
        <v>21957</v>
      </c>
      <c r="E4" s="306">
        <f>SUM(E5:E27)</f>
        <v>9906</v>
      </c>
      <c r="F4" s="306">
        <f t="shared" ref="F4:G4" si="1">SUM(F5:F27)</f>
        <v>99056743</v>
      </c>
      <c r="G4" s="306">
        <f t="shared" si="1"/>
        <v>12051</v>
      </c>
      <c r="H4" s="306">
        <f t="shared" si="0"/>
        <v>219569383</v>
      </c>
      <c r="I4" s="306">
        <f t="shared" si="0"/>
        <v>37164507</v>
      </c>
      <c r="J4" s="306">
        <f t="shared" si="0"/>
        <v>31527683</v>
      </c>
      <c r="K4" s="306">
        <f t="shared" si="0"/>
        <v>7619329</v>
      </c>
      <c r="L4" s="306">
        <f t="shared" si="0"/>
        <v>3099000</v>
      </c>
      <c r="M4" s="306">
        <f t="shared" si="0"/>
        <v>0</v>
      </c>
      <c r="N4" s="306">
        <f>SUM(N5:N27)</f>
        <v>15539240</v>
      </c>
      <c r="O4" s="306">
        <f>SUM(O5:O27)</f>
        <v>41004624</v>
      </c>
      <c r="P4" s="306">
        <f t="shared" ref="P4:R4" si="2">SUM(P5:P27)</f>
        <v>7000000</v>
      </c>
      <c r="Q4" s="306">
        <f t="shared" si="2"/>
        <v>3380000</v>
      </c>
      <c r="R4" s="306">
        <f t="shared" si="2"/>
        <v>5200000</v>
      </c>
      <c r="S4" s="306">
        <f>SUM(S5:S27)</f>
        <v>46100000</v>
      </c>
      <c r="T4" s="306">
        <f>SUM(T5:T27)</f>
        <v>21735000</v>
      </c>
      <c r="U4" s="306">
        <f>SUM(U5:U27)</f>
        <v>200000</v>
      </c>
    </row>
    <row r="5" spans="1:21" ht="19.8" customHeight="1">
      <c r="A5" s="310" t="s">
        <v>87</v>
      </c>
      <c r="B5" s="44">
        <v>201</v>
      </c>
      <c r="C5" s="310" t="s">
        <v>92</v>
      </c>
      <c r="D5" s="312">
        <f>ROUND(H5/10000,0)</f>
        <v>2358</v>
      </c>
      <c r="E5" s="306">
        <f t="shared" ref="E5:E27" si="3">ROUND(F5/10000,0)</f>
        <v>2348</v>
      </c>
      <c r="F5" s="306">
        <f>SUMPRODUCT((表五、2017部门预算支出安排表!H$8:H$1102="本级")*(表五、2017部门预算支出安排表!$C$8:$C$1102="201"),表五、2017部门预算支出安排表!$K$8:$K$1102)</f>
        <v>23484981</v>
      </c>
      <c r="G5" s="306">
        <f>D5-E5</f>
        <v>10</v>
      </c>
      <c r="H5" s="305">
        <f>SUMIF(表五、2017部门预算支出安排表!C8:C1033,B5,表五、2017部门预算支出安排表!K8:K1033)</f>
        <v>23584981</v>
      </c>
      <c r="I5" s="305">
        <f>SUMIF(表五、2017部门预算支出安排表!$C$8:$C$1033,B5,表五、2017部门预算支出安排表!$L$8:$L$1033)</f>
        <v>9279200</v>
      </c>
      <c r="J5" s="305">
        <f>SUMIF(表五、2017部门预算支出安排表!$C$8:$C$1033,B5,表五、2017部门预算支出安排表!$M$8:$M$1033)</f>
        <v>10736800</v>
      </c>
      <c r="K5" s="305">
        <f>SUMIF(表五、2017部门预算支出安排表!$C$8:$C$1033,B5,表五、2017部门预算支出安排表!$N$8:$N$1033)</f>
        <v>718981</v>
      </c>
      <c r="L5" s="305">
        <f>SUMIF(表五、2017部门预算支出安排表!$C$8:$C$1033,B5,表五、2017部门预算支出安排表!$O$8:$O$1033)</f>
        <v>2700000</v>
      </c>
      <c r="M5" s="305"/>
      <c r="N5" s="305">
        <f>SUMIF(表五、2017部门预算支出安排表!$C$8:$C$1033,B5,表五、2017部门预算支出安排表!$Q$8:$Q$1033)</f>
        <v>100000</v>
      </c>
      <c r="O5" s="305">
        <f>SUMIF(表五、2017部门预算支出安排表!$C$8:$C$1033,B5,表五、2017部门预算支出安排表!$R$8:$R$1033)</f>
        <v>0</v>
      </c>
      <c r="P5" s="305">
        <f>SUMIF(表五、2017部门预算支出安排表!$C$8:$C$1033,B5,表五、2017部门预算支出安排表!$S$8:$S$1033)</f>
        <v>0</v>
      </c>
      <c r="Q5" s="305">
        <f>SUMIF(表五、2017部门预算支出安排表!$C$8:$C$1033,B5,表五、2017部门预算支出安排表!$T$8:$T$1033)</f>
        <v>0</v>
      </c>
      <c r="R5" s="305">
        <f>SUMIF(表五、2017部门预算支出安排表!$C$8:$C$1033,B5,表五、2017部门预算支出安排表!$U$8:$U$1033)</f>
        <v>0</v>
      </c>
      <c r="S5" s="305">
        <f>SUMIF(表五、2017部门预算支出安排表!$C$8:$C$1033,B5,表五、2017部门预算支出安排表!$V$8:$V$1033)</f>
        <v>0</v>
      </c>
      <c r="T5" s="305">
        <f>SUMIF(表五、2017部门预算支出安排表!$C$8:$C$1033,B5,表五、2017部门预算支出安排表!$W$8:$W$1033)</f>
        <v>50000</v>
      </c>
      <c r="U5" s="305">
        <f>SUMIF(表五、2017部门预算支出安排表!$C$8:$C$1033,B5,表五、2017部门预算支出安排表!$X$8:$X$1033)</f>
        <v>0</v>
      </c>
    </row>
    <row r="6" spans="1:21" ht="20.399999999999999" hidden="1" customHeight="1">
      <c r="A6" s="310" t="s">
        <v>87</v>
      </c>
      <c r="B6" s="44">
        <v>202</v>
      </c>
      <c r="C6" s="310" t="s">
        <v>282</v>
      </c>
      <c r="D6" s="312">
        <f t="shared" ref="D6:D27" si="4">ROUND(H6/10000,0)</f>
        <v>0</v>
      </c>
      <c r="E6" s="306"/>
      <c r="F6" s="306"/>
      <c r="G6" s="306">
        <f t="shared" ref="G6:G27" si="5">D6-E6</f>
        <v>0</v>
      </c>
      <c r="H6" s="305">
        <f>SUMIF(表五、2017部门预算支出安排表!C9:C1034,B6,表五、2017部门预算支出安排表!K9:K1034)</f>
        <v>0</v>
      </c>
      <c r="I6" s="305">
        <f>SUMIF(表五、2017部门预算支出安排表!$C$8:$C$1033,B6,表五、2017部门预算支出安排表!$L$8:$L$1033)</f>
        <v>0</v>
      </c>
      <c r="J6" s="305">
        <f>SUMIF(表五、2017部门预算支出安排表!$C$8:$C$1033,B6,表五、2017部门预算支出安排表!$M$8:$M$1033)</f>
        <v>0</v>
      </c>
      <c r="K6" s="305">
        <f>SUMIF(表五、2017部门预算支出安排表!$C$8:$C$1033,B6,表五、2017部门预算支出安排表!$N$8:$N$1033)</f>
        <v>0</v>
      </c>
      <c r="L6" s="305">
        <f>SUMIF(表五、2017部门预算支出安排表!$C$8:$C$1033,B6,表五、2017部门预算支出安排表!$O$8:$O$1033)</f>
        <v>0</v>
      </c>
      <c r="M6" s="305"/>
      <c r="N6" s="305">
        <f>SUMIF(表五、2017部门预算支出安排表!$C$8:$C$1033,B6,表五、2017部门预算支出安排表!$Q$8:$Q$1033)</f>
        <v>0</v>
      </c>
      <c r="O6" s="305">
        <f>SUMIF(表五、2017部门预算支出安排表!$C$8:$C$1033,B6,表五、2017部门预算支出安排表!$R$8:$R$1033)</f>
        <v>0</v>
      </c>
      <c r="P6" s="305">
        <f>SUMIF(表五、2017部门预算支出安排表!$C$8:$C$1033,B6,表五、2017部门预算支出安排表!$S$8:$S$1033)</f>
        <v>0</v>
      </c>
      <c r="Q6" s="305">
        <f>SUMIF(表五、2017部门预算支出安排表!$C$8:$C$1033,B6,表五、2017部门预算支出安排表!$T$8:$T$1033)</f>
        <v>0</v>
      </c>
      <c r="R6" s="305">
        <f>SUMIF(表五、2017部门预算支出安排表!$C$8:$C$1033,B6,表五、2017部门预算支出安排表!$U$8:$U$1033)</f>
        <v>0</v>
      </c>
      <c r="S6" s="305">
        <f>SUMIF(表五、2017部门预算支出安排表!$C$8:$C$1033,B6,表五、2017部门预算支出安排表!$V$8:$V$1033)</f>
        <v>0</v>
      </c>
      <c r="T6" s="305">
        <f>SUMIF(表五、2017部门预算支出安排表!$C$8:$C$1033,B6,表五、2017部门预算支出安排表!$W$8:$W$1033)</f>
        <v>0</v>
      </c>
      <c r="U6" s="305">
        <f>SUMIF(表五、2017部门预算支出安排表!$C$8:$C$1033,B6,表五、2017部门预算支出安排表!$X$8:$X$1033)</f>
        <v>0</v>
      </c>
    </row>
    <row r="7" spans="1:21" ht="20.399999999999999" hidden="1" customHeight="1">
      <c r="A7" s="310" t="s">
        <v>87</v>
      </c>
      <c r="B7" s="44">
        <v>203</v>
      </c>
      <c r="C7" s="310" t="s">
        <v>283</v>
      </c>
      <c r="D7" s="312">
        <f t="shared" si="4"/>
        <v>0</v>
      </c>
      <c r="E7" s="306"/>
      <c r="F7" s="306"/>
      <c r="G7" s="306">
        <f t="shared" si="5"/>
        <v>0</v>
      </c>
      <c r="H7" s="305">
        <f>SUMIF(表五、2017部门预算支出安排表!C10:C1035,B7,表五、2017部门预算支出安排表!K10:K1035)</f>
        <v>0</v>
      </c>
      <c r="I7" s="305">
        <f>SUMIF(表五、2017部门预算支出安排表!$C$8:$C$1033,B7,表五、2017部门预算支出安排表!$L$8:$L$1033)</f>
        <v>0</v>
      </c>
      <c r="J7" s="305">
        <f>SUMIF(表五、2017部门预算支出安排表!$C$8:$C$1033,B7,表五、2017部门预算支出安排表!$M$8:$M$1033)</f>
        <v>0</v>
      </c>
      <c r="K7" s="305">
        <f>SUMIF(表五、2017部门预算支出安排表!$C$8:$C$1033,B7,表五、2017部门预算支出安排表!$N$8:$N$1033)</f>
        <v>0</v>
      </c>
      <c r="L7" s="305">
        <f>SUMIF(表五、2017部门预算支出安排表!$C$8:$C$1033,B7,表五、2017部门预算支出安排表!$O$8:$O$1033)</f>
        <v>0</v>
      </c>
      <c r="M7" s="305"/>
      <c r="N7" s="305">
        <f>SUMIF(表五、2017部门预算支出安排表!$C$8:$C$1033,B7,表五、2017部门预算支出安排表!$Q$8:$Q$1033)</f>
        <v>0</v>
      </c>
      <c r="O7" s="305">
        <f>SUMIF(表五、2017部门预算支出安排表!$C$8:$C$1033,B7,表五、2017部门预算支出安排表!$R$8:$R$1033)</f>
        <v>0</v>
      </c>
      <c r="P7" s="305">
        <f>SUMIF(表五、2017部门预算支出安排表!$C$8:$C$1033,B7,表五、2017部门预算支出安排表!$S$8:$S$1033)</f>
        <v>0</v>
      </c>
      <c r="Q7" s="305">
        <f>SUMIF(表五、2017部门预算支出安排表!$C$8:$C$1033,B7,表五、2017部门预算支出安排表!$T$8:$T$1033)</f>
        <v>0</v>
      </c>
      <c r="R7" s="305">
        <f>SUMIF(表五、2017部门预算支出安排表!$C$8:$C$1033,B7,表五、2017部门预算支出安排表!$U$8:$U$1033)</f>
        <v>0</v>
      </c>
      <c r="S7" s="305">
        <f>SUMIF(表五、2017部门预算支出安排表!$C$8:$C$1033,B7,表五、2017部门预算支出安排表!$V$8:$V$1033)</f>
        <v>0</v>
      </c>
      <c r="T7" s="305">
        <f>SUMIF(表五、2017部门预算支出安排表!$C$8:$C$1033,B7,表五、2017部门预算支出安排表!$W$8:$W$1033)</f>
        <v>0</v>
      </c>
      <c r="U7" s="305">
        <f>SUMIF(表五、2017部门预算支出安排表!$C$8:$C$1033,B7,表五、2017部门预算支出安排表!$X$8:$X$1033)</f>
        <v>0</v>
      </c>
    </row>
    <row r="8" spans="1:21" ht="20.399999999999999" customHeight="1">
      <c r="A8" s="310" t="s">
        <v>87</v>
      </c>
      <c r="B8" s="44">
        <v>204</v>
      </c>
      <c r="C8" s="310" t="s">
        <v>93</v>
      </c>
      <c r="D8" s="312">
        <f t="shared" si="4"/>
        <v>309</v>
      </c>
      <c r="E8" s="306">
        <f t="shared" si="3"/>
        <v>202</v>
      </c>
      <c r="F8" s="306">
        <f>SUMPRODUCT((表五、2017部门预算支出安排表!H$8:H$1102="本级")*(表五、2017部门预算支出安排表!$C$8:$C$1102="204"),表五、2017部门预算支出安排表!$K$8:$K$1102)</f>
        <v>2018417</v>
      </c>
      <c r="G8" s="306">
        <f t="shared" si="5"/>
        <v>107</v>
      </c>
      <c r="H8" s="305">
        <f>SUMIF(表五、2017部门预算支出安排表!C11:C1036,B8,表五、2017部门预算支出安排表!K11:K1036)</f>
        <v>3093417</v>
      </c>
      <c r="I8" s="305">
        <f>SUMIF(表五、2017部门预算支出安排表!$C$8:$C$1033,B8,表五、2017部门预算支出安排表!$L$8:$L$1033)</f>
        <v>1004673</v>
      </c>
      <c r="J8" s="305">
        <f>SUMIF(表五、2017部门预算支出安排表!$C$8:$C$1033,B8,表五、2017部门预算支出安排表!$M$8:$M$1033)</f>
        <v>682200</v>
      </c>
      <c r="K8" s="305">
        <f>SUMIF(表五、2017部门预算支出安排表!$C$8:$C$1033,B8,表五、2017部门预算支出安排表!$N$8:$N$1033)</f>
        <v>116544</v>
      </c>
      <c r="L8" s="305">
        <f>SUMIF(表五、2017部门预算支出安排表!$C$8:$C$1033,B8,表五、2017部门预算支出安排表!$O$8:$O$1033)</f>
        <v>215000</v>
      </c>
      <c r="M8" s="305"/>
      <c r="N8" s="305">
        <f>SUMIF(表五、2017部门预算支出安排表!$C$8:$C$1033,B8,表五、2017部门预算支出安排表!$Q$8:$Q$1033)</f>
        <v>1075000</v>
      </c>
      <c r="O8" s="305">
        <f>SUMIF(表五、2017部门预算支出安排表!$C$8:$C$1033,B8,表五、2017部门预算支出安排表!$R$8:$R$1033)</f>
        <v>0</v>
      </c>
      <c r="P8" s="305">
        <f>SUMIF(表五、2017部门预算支出安排表!$C$8:$C$1033,B8,表五、2017部门预算支出安排表!$S$8:$S$1033)</f>
        <v>0</v>
      </c>
      <c r="Q8" s="305">
        <f>SUMIF(表五、2017部门预算支出安排表!$C$8:$C$1033,B8,表五、2017部门预算支出安排表!$T$8:$T$1033)</f>
        <v>0</v>
      </c>
      <c r="R8" s="305">
        <f>SUMIF(表五、2017部门预算支出安排表!$C$8:$C$1033,B8,表五、2017部门预算支出安排表!$U$8:$U$1033)</f>
        <v>0</v>
      </c>
      <c r="S8" s="305">
        <f>SUMIF(表五、2017部门预算支出安排表!$C$8:$C$1033,B8,表五、2017部门预算支出安排表!$V$8:$V$1033)</f>
        <v>0</v>
      </c>
      <c r="T8" s="305">
        <f>SUMIF(表五、2017部门预算支出安排表!$C$8:$C$1033,B8,表五、2017部门预算支出安排表!$W$8:$W$1033)</f>
        <v>0</v>
      </c>
      <c r="U8" s="305">
        <f>SUMIF(表五、2017部门预算支出安排表!$C$8:$C$1033,B8,表五、2017部门预算支出安排表!$X$8:$X$1033)</f>
        <v>0</v>
      </c>
    </row>
    <row r="9" spans="1:21" ht="20.399999999999999" customHeight="1">
      <c r="A9" s="310" t="s">
        <v>87</v>
      </c>
      <c r="B9" s="44">
        <v>205</v>
      </c>
      <c r="C9" s="310" t="s">
        <v>94</v>
      </c>
      <c r="D9" s="312">
        <f t="shared" si="4"/>
        <v>1146</v>
      </c>
      <c r="E9" s="306">
        <f t="shared" si="3"/>
        <v>851</v>
      </c>
      <c r="F9" s="306">
        <f>SUMPRODUCT((表五、2017部门预算支出安排表!H$8:H$1102="本级")*(表五、2017部门预算支出安排表!$C$8:$C$1102="205"),表五、2017部门预算支出安排表!$K$8:$K$1102)</f>
        <v>8511571</v>
      </c>
      <c r="G9" s="306">
        <f t="shared" si="5"/>
        <v>295</v>
      </c>
      <c r="H9" s="305">
        <f>SUMIF(表五、2017部门预算支出安排表!C12:C1037,B9,表五、2017部门预算支出安排表!K12:K1037)</f>
        <v>11458571</v>
      </c>
      <c r="I9" s="305">
        <f>SUMIF(表五、2017部门预算支出安排表!$C$8:$C$1033,B9,表五、2017部门预算支出安排表!$L$8:$L$1033)</f>
        <v>7281424</v>
      </c>
      <c r="J9" s="305">
        <f>SUMIF(表五、2017部门预算支出安排表!$C$8:$C$1033,B9,表五、2017部门预算支出安排表!$M$8:$M$1033)</f>
        <v>552800</v>
      </c>
      <c r="K9" s="305">
        <f>SUMIF(表五、2017部门预算支出安排表!$C$8:$C$1033,B9,表五、2017部门预算支出安排表!$N$8:$N$1033)</f>
        <v>677347</v>
      </c>
      <c r="L9" s="305">
        <f>SUMIF(表五、2017部门预算支出安排表!$C$8:$C$1033,B9,表五、2017部门预算支出安排表!$O$8:$O$1033)</f>
        <v>0</v>
      </c>
      <c r="M9" s="305"/>
      <c r="N9" s="305">
        <f>SUMIF(表五、2017部门预算支出安排表!$C$8:$C$1033,B9,表五、2017部门预算支出安排表!$Q$8:$Q$1033)</f>
        <v>2947000</v>
      </c>
      <c r="O9" s="305">
        <f>SUMIF(表五、2017部门预算支出安排表!$C$8:$C$1033,B9,表五、2017部门预算支出安排表!$R$8:$R$1033)</f>
        <v>0</v>
      </c>
      <c r="P9" s="305">
        <f>SUMIF(表五、2017部门预算支出安排表!$C$8:$C$1033,B9,表五、2017部门预算支出安排表!$S$8:$S$1033)</f>
        <v>0</v>
      </c>
      <c r="Q9" s="305">
        <f>SUMIF(表五、2017部门预算支出安排表!$C$8:$C$1033,B9,表五、2017部门预算支出安排表!$T$8:$T$1033)</f>
        <v>0</v>
      </c>
      <c r="R9" s="305">
        <f>SUMIF(表五、2017部门预算支出安排表!$C$8:$C$1033,B9,表五、2017部门预算支出安排表!$U$8:$U$1033)</f>
        <v>0</v>
      </c>
      <c r="S9" s="305">
        <f>SUMIF(表五、2017部门预算支出安排表!$C$8:$C$1033,B9,表五、2017部门预算支出安排表!$V$8:$V$1033)</f>
        <v>0</v>
      </c>
      <c r="T9" s="305">
        <f>SUMIF(表五、2017部门预算支出安排表!$C$8:$C$1033,B9,表五、2017部门预算支出安排表!$W$8:$W$1033)</f>
        <v>0</v>
      </c>
      <c r="U9" s="305">
        <f>SUMIF(表五、2017部门预算支出安排表!$C$8:$C$1033,B9,表五、2017部门预算支出安排表!$X$8:$X$1033)</f>
        <v>0</v>
      </c>
    </row>
    <row r="10" spans="1:21" ht="20.399999999999999" customHeight="1">
      <c r="A10" s="310" t="s">
        <v>87</v>
      </c>
      <c r="B10" s="45">
        <v>206</v>
      </c>
      <c r="C10" s="310" t="s">
        <v>95</v>
      </c>
      <c r="D10" s="312">
        <f t="shared" si="4"/>
        <v>18</v>
      </c>
      <c r="E10" s="306">
        <f t="shared" si="3"/>
        <v>15</v>
      </c>
      <c r="F10" s="306">
        <f>SUMPRODUCT((表五、2017部门预算支出安排表!H$8:H$1102="本级")*(表五、2017部门预算支出安排表!$C$8:$C$1102="206"),表五、2017部门预算支出安排表!$K$8:$K$1102)</f>
        <v>152308</v>
      </c>
      <c r="G10" s="306">
        <f t="shared" si="5"/>
        <v>3</v>
      </c>
      <c r="H10" s="305">
        <f>SUMIF(表五、2017部门预算支出安排表!C13:C1038,B10,表五、2017部门预算支出安排表!K13:K1038)</f>
        <v>182308</v>
      </c>
      <c r="I10" s="305">
        <f>SUMIF(表五、2017部门预算支出安排表!$C$8:$C$1033,B10,表五、2017部门预算支出安排表!$L$8:$L$1033)</f>
        <v>98526</v>
      </c>
      <c r="J10" s="305">
        <f>SUMIF(表五、2017部门预算支出安排表!$C$8:$C$1033,B10,表五、2017部门预算支出安排表!$M$8:$M$1033)</f>
        <v>42391</v>
      </c>
      <c r="K10" s="305">
        <f>SUMIF(表五、2017部门预算支出安排表!$C$8:$C$1033,B10,表五、2017部门预算支出安排表!$N$8:$N$1033)</f>
        <v>11391</v>
      </c>
      <c r="L10" s="305">
        <f>SUMIF(表五、2017部门预算支出安排表!$C$8:$C$1033,B10,表五、2017部门预算支出安排表!$O$8:$O$1033)</f>
        <v>0</v>
      </c>
      <c r="M10" s="305"/>
      <c r="N10" s="305">
        <f>SUMIF(表五、2017部门预算支出安排表!$C$8:$C$1033,B10,表五、2017部门预算支出安排表!$Q$8:$Q$1033)</f>
        <v>30000</v>
      </c>
      <c r="O10" s="305">
        <f>SUMIF(表五、2017部门预算支出安排表!$C$8:$C$1033,B10,表五、2017部门预算支出安排表!$R$8:$R$1033)</f>
        <v>0</v>
      </c>
      <c r="P10" s="305">
        <f>SUMIF(表五、2017部门预算支出安排表!$C$8:$C$1033,B10,表五、2017部门预算支出安排表!$S$8:$S$1033)</f>
        <v>0</v>
      </c>
      <c r="Q10" s="305">
        <f>SUMIF(表五、2017部门预算支出安排表!$C$8:$C$1033,B10,表五、2017部门预算支出安排表!$T$8:$T$1033)</f>
        <v>0</v>
      </c>
      <c r="R10" s="305">
        <f>SUMIF(表五、2017部门预算支出安排表!$C$8:$C$1033,B10,表五、2017部门预算支出安排表!$U$8:$U$1033)</f>
        <v>0</v>
      </c>
      <c r="S10" s="305">
        <f>SUMIF(表五、2017部门预算支出安排表!$C$8:$C$1033,B10,表五、2017部门预算支出安排表!$V$8:$V$1033)</f>
        <v>0</v>
      </c>
      <c r="T10" s="305">
        <f>SUMIF(表五、2017部门预算支出安排表!$C$8:$C$1033,B10,表五、2017部门预算支出安排表!$W$8:$W$1033)</f>
        <v>0</v>
      </c>
      <c r="U10" s="305">
        <f>SUMIF(表五、2017部门预算支出安排表!$C$8:$C$1033,B10,表五、2017部门预算支出安排表!$X$8:$X$1033)</f>
        <v>0</v>
      </c>
    </row>
    <row r="11" spans="1:21" ht="20.399999999999999" customHeight="1">
      <c r="A11" s="310" t="s">
        <v>87</v>
      </c>
      <c r="B11" s="44">
        <v>207</v>
      </c>
      <c r="C11" s="310" t="s">
        <v>96</v>
      </c>
      <c r="D11" s="312">
        <f t="shared" si="4"/>
        <v>298</v>
      </c>
      <c r="E11" s="306">
        <f t="shared" si="3"/>
        <v>147</v>
      </c>
      <c r="F11" s="306">
        <f>SUMPRODUCT((表五、2017部门预算支出安排表!H$8:H$1102="本级")*(表五、2017部门预算支出安排表!$C$8:$C$1102="207"),表五、2017部门预算支出安排表!$K$8:$K$1102)</f>
        <v>1472635</v>
      </c>
      <c r="G11" s="306">
        <f t="shared" si="5"/>
        <v>151</v>
      </c>
      <c r="H11" s="305">
        <f>SUMIF(表五、2017部门预算支出安排表!C14:C1039,B11,表五、2017部门预算支出安排表!K14:K1039)</f>
        <v>2977635</v>
      </c>
      <c r="I11" s="305">
        <f>SUMIF(表五、2017部门预算支出安排表!$C$8:$C$1033,B11,表五、2017部门预算支出安排表!$L$8:$L$1033)</f>
        <v>704843</v>
      </c>
      <c r="J11" s="305">
        <f>SUMIF(表五、2017部门预算支出安排表!$C$8:$C$1033,B11,表五、2017部门预算支出安排表!$M$8:$M$1033)</f>
        <v>607100</v>
      </c>
      <c r="K11" s="305">
        <f>SUMIF(表五、2017部门预算支出安排表!$C$8:$C$1033,B11,表五、2017部门预算支出安排表!$N$8:$N$1033)</f>
        <v>80692</v>
      </c>
      <c r="L11" s="305">
        <f>SUMIF(表五、2017部门预算支出安排表!$C$8:$C$1033,B11,表五、2017部门预算支出安排表!$O$8:$O$1033)</f>
        <v>0</v>
      </c>
      <c r="M11" s="305"/>
      <c r="N11" s="305">
        <f>SUMIF(表五、2017部门预算支出安排表!$C$8:$C$1033,B11,表五、2017部门预算支出安排表!$Q$8:$Q$1033)</f>
        <v>80000</v>
      </c>
      <c r="O11" s="305">
        <f>SUMIF(表五、2017部门预算支出安排表!$C$8:$C$1033,B11,表五、2017部门预算支出安排表!$R$8:$R$1033)</f>
        <v>0</v>
      </c>
      <c r="P11" s="305">
        <f>SUMIF(表五、2017部门预算支出安排表!$C$8:$C$1033,B11,表五、2017部门预算支出安排表!$S$8:$S$1033)</f>
        <v>0</v>
      </c>
      <c r="Q11" s="305">
        <f>SUMIF(表五、2017部门预算支出安排表!$C$8:$C$1033,B11,表五、2017部门预算支出安排表!$T$8:$T$1033)</f>
        <v>0</v>
      </c>
      <c r="R11" s="305">
        <f>SUMIF(表五、2017部门预算支出安排表!$C$8:$C$1033,B11,表五、2017部门预算支出安排表!$U$8:$U$1033)</f>
        <v>0</v>
      </c>
      <c r="S11" s="305">
        <f>SUMIF(表五、2017部门预算支出安排表!$C$8:$C$1033,B11,表五、2017部门预算支出安排表!$V$8:$V$1033)</f>
        <v>600000</v>
      </c>
      <c r="T11" s="305">
        <f>SUMIF(表五、2017部门预算支出安排表!$C$8:$C$1033,B11,表五、2017部门预算支出安排表!$W$8:$W$1033)</f>
        <v>905000</v>
      </c>
      <c r="U11" s="305">
        <f>SUMIF(表五、2017部门预算支出安排表!$C$8:$C$1033,B11,表五、2017部门预算支出安排表!$X$8:$X$1033)</f>
        <v>0</v>
      </c>
    </row>
    <row r="12" spans="1:21" ht="20.399999999999999" customHeight="1">
      <c r="A12" s="310" t="s">
        <v>87</v>
      </c>
      <c r="B12" s="44">
        <v>208</v>
      </c>
      <c r="C12" s="310" t="s">
        <v>97</v>
      </c>
      <c r="D12" s="312">
        <f t="shared" si="4"/>
        <v>4918</v>
      </c>
      <c r="E12" s="306">
        <f t="shared" si="3"/>
        <v>1404</v>
      </c>
      <c r="F12" s="306">
        <f>SUMPRODUCT((表五、2017部门预算支出安排表!H$8:H$1102="本级")*(表五、2017部门预算支出安排表!$C$8:$C$1102="208"),表五、2017部门预算支出安排表!$K$8:$K$1102)</f>
        <v>14036821</v>
      </c>
      <c r="G12" s="306">
        <f t="shared" si="5"/>
        <v>3514</v>
      </c>
      <c r="H12" s="305">
        <f>SUMIF(表五、2017部门预算支出安排表!C15:C1040,B12,表五、2017部门预算支出安排表!K15:K1040)</f>
        <v>49175421</v>
      </c>
      <c r="I12" s="305">
        <f>SUMIF(表五、2017部门预算支出安排表!$C$8:$C$1033,B12,表五、2017部门预算支出安排表!$L$8:$L$1033)</f>
        <v>6862418</v>
      </c>
      <c r="J12" s="305">
        <f>SUMIF(表五、2017部门预算支出安排表!$C$8:$C$1033,B12,表五、2017部门预算支出安排表!$M$8:$M$1033)</f>
        <v>1292200</v>
      </c>
      <c r="K12" s="305">
        <f>SUMIF(表五、2017部门预算支出安排表!$C$8:$C$1033,B12,表五、2017部门预算支出安排表!$N$8:$N$1033)</f>
        <v>3957403</v>
      </c>
      <c r="L12" s="305">
        <f>SUMIF(表五、2017部门预算支出安排表!$C$8:$C$1033,B12,表五、2017部门预算支出安排表!$O$8:$O$1033)</f>
        <v>0</v>
      </c>
      <c r="M12" s="305"/>
      <c r="N12" s="305">
        <f>SUMIF(表五、2017部门预算支出安排表!$C$8:$C$1033,B12,表五、2017部门预算支出安排表!$Q$8:$Q$1033)</f>
        <v>880000</v>
      </c>
      <c r="O12" s="305">
        <f>SUMIF(表五、2017部门预算支出安排表!$C$8:$C$1033,B12,表五、2017部门预算支出安排表!$R$8:$R$1033)</f>
        <v>36183400</v>
      </c>
      <c r="P12" s="305">
        <f>SUMIF(表五、2017部门预算支出安排表!$C$8:$C$1033,B12,表五、2017部门预算支出安排表!$S$8:$S$1033)</f>
        <v>0</v>
      </c>
      <c r="Q12" s="305">
        <f>SUMIF(表五、2017部门预算支出安排表!$C$8:$C$1033,B12,表五、2017部门预算支出安排表!$T$8:$T$1033)</f>
        <v>0</v>
      </c>
      <c r="R12" s="305">
        <f>SUMIF(表五、2017部门预算支出安排表!$C$8:$C$1033,B12,表五、2017部门预算支出安排表!$U$8:$U$1033)</f>
        <v>0</v>
      </c>
      <c r="S12" s="305">
        <f>SUMIF(表五、2017部门预算支出安排表!$C$8:$C$1033,B12,表五、2017部门预算支出安排表!$V$8:$V$1033)</f>
        <v>0</v>
      </c>
      <c r="T12" s="305">
        <f>SUMIF(表五、2017部门预算支出安排表!$C$8:$C$1033,B12,表五、2017部门预算支出安排表!$W$8:$W$1033)</f>
        <v>0</v>
      </c>
      <c r="U12" s="305">
        <f>SUMIF(表五、2017部门预算支出安排表!$C$8:$C$1033,B12,表五、2017部门预算支出安排表!$X$8:$X$1033)</f>
        <v>0</v>
      </c>
    </row>
    <row r="13" spans="1:21" ht="20.399999999999999" customHeight="1">
      <c r="A13" s="310" t="s">
        <v>87</v>
      </c>
      <c r="B13" s="44">
        <v>210</v>
      </c>
      <c r="C13" s="310" t="s">
        <v>98</v>
      </c>
      <c r="D13" s="312">
        <f t="shared" si="4"/>
        <v>648</v>
      </c>
      <c r="E13" s="306">
        <f t="shared" si="3"/>
        <v>432</v>
      </c>
      <c r="F13" s="306">
        <f>SUMPRODUCT((表五、2017部门预算支出安排表!H$8:H$1102="本级")*(表五、2017部门预算支出安排表!$C$8:$C$1102="210"),表五、2017部门预算支出安排表!$K$8:$K$1102)</f>
        <v>4317067</v>
      </c>
      <c r="G13" s="306">
        <f t="shared" si="5"/>
        <v>216</v>
      </c>
      <c r="H13" s="305">
        <f>SUMIF(表五、2017部门预算支出安排表!C16:C1041,B13,表五、2017部门预算支出安排表!K16:K1041)</f>
        <v>6476767</v>
      </c>
      <c r="I13" s="305">
        <f>SUMIF(表五、2017部门预算支出安排表!$C$8:$C$1033,B13,表五、2017部门预算支出安排表!$L$8:$L$1033)</f>
        <v>3139406</v>
      </c>
      <c r="J13" s="305">
        <f>SUMIF(表五、2017部门预算支出安排表!$C$8:$C$1033,B13,表五、2017部门预算支出安排表!$M$8:$M$1033)</f>
        <v>690658</v>
      </c>
      <c r="K13" s="305">
        <f>SUMIF(表五、2017部门预算支出安排表!$C$8:$C$1033,B13,表五、2017部门预算支出安排表!$N$8:$N$1033)</f>
        <v>195579</v>
      </c>
      <c r="L13" s="305">
        <f>SUMIF(表五、2017部门预算支出安排表!$C$8:$C$1033,B13,表五、2017部门预算支出安排表!$O$8:$O$1033)</f>
        <v>0</v>
      </c>
      <c r="M13" s="305"/>
      <c r="N13" s="305">
        <f>SUMIF(表五、2017部门预算支出安排表!$C$8:$C$1033,B13,表五、2017部门预算支出安排表!$Q$8:$Q$1033)</f>
        <v>1649700</v>
      </c>
      <c r="O13" s="305">
        <f>SUMIF(表五、2017部门预算支出安排表!$C$8:$C$1033,B13,表五、2017部门预算支出安排表!$R$8:$R$1033)</f>
        <v>801424</v>
      </c>
      <c r="P13" s="305">
        <f>SUMIF(表五、2017部门预算支出安排表!$C$8:$C$1033,B13,表五、2017部门预算支出安排表!$S$8:$S$1033)</f>
        <v>0</v>
      </c>
      <c r="Q13" s="305">
        <f>SUMIF(表五、2017部门预算支出安排表!$C$8:$C$1033,B13,表五、2017部门预算支出安排表!$T$8:$T$1033)</f>
        <v>0</v>
      </c>
      <c r="R13" s="305">
        <f>SUMIF(表五、2017部门预算支出安排表!$C$8:$C$1033,B13,表五、2017部门预算支出安排表!$U$8:$U$1033)</f>
        <v>0</v>
      </c>
      <c r="S13" s="305">
        <f>SUMIF(表五、2017部门预算支出安排表!$C$8:$C$1033,B13,表五、2017部门预算支出安排表!$V$8:$V$1033)</f>
        <v>0</v>
      </c>
      <c r="T13" s="305">
        <f>SUMIF(表五、2017部门预算支出安排表!$C$8:$C$1033,B13,表五、2017部门预算支出安排表!$W$8:$W$1033)</f>
        <v>0</v>
      </c>
      <c r="U13" s="305">
        <f>SUMIF(表五、2017部门预算支出安排表!$C$8:$C$1033,B13,表五、2017部门预算支出安排表!$X$8:$X$1033)</f>
        <v>0</v>
      </c>
    </row>
    <row r="14" spans="1:21" ht="20.399999999999999" customHeight="1">
      <c r="A14" s="310" t="s">
        <v>87</v>
      </c>
      <c r="B14" s="45">
        <v>211</v>
      </c>
      <c r="C14" s="310" t="s">
        <v>99</v>
      </c>
      <c r="D14" s="312">
        <f t="shared" si="4"/>
        <v>3718</v>
      </c>
      <c r="E14" s="306">
        <f t="shared" si="3"/>
        <v>52</v>
      </c>
      <c r="F14" s="306">
        <f>SUMPRODUCT((表五、2017部门预算支出安排表!H$8:H$1102="本级")*(表五、2017部门预算支出安排表!$C$8:$C$1102="211"),表五、2017部门预算支出安排表!$K$8:$K$1102)</f>
        <v>516631</v>
      </c>
      <c r="G14" s="306">
        <f t="shared" si="5"/>
        <v>3666</v>
      </c>
      <c r="H14" s="305">
        <f>SUMIF(表五、2017部门预算支出安排表!C17:C1042,B14,表五、2017部门预算支出安排表!K17:K1042)</f>
        <v>37183931</v>
      </c>
      <c r="I14" s="305">
        <f>SUMIF(表五、2017部门预算支出安排表!$C$8:$C$1033,B14,表五、2017部门预算支出安排表!$L$8:$L$1033)</f>
        <v>206016</v>
      </c>
      <c r="J14" s="305">
        <f>SUMIF(表五、2017部门预算支出安排表!$C$8:$C$1033,B14,表五、2017部门预算支出安排表!$M$8:$M$1033)</f>
        <v>290400</v>
      </c>
      <c r="K14" s="305">
        <f>SUMIF(表五、2017部门预算支出安排表!$C$8:$C$1033,B14,表五、2017部门预算支出安排表!$N$8:$N$1033)</f>
        <v>20215</v>
      </c>
      <c r="L14" s="305">
        <f>SUMIF(表五、2017部门预算支出安排表!$C$8:$C$1033,B14,表五、2017部门预算支出安排表!$O$8:$O$1033)</f>
        <v>0</v>
      </c>
      <c r="M14" s="305"/>
      <c r="N14" s="305">
        <f>SUMIF(表五、2017部门预算支出安排表!$C$8:$C$1033,B14,表五、2017部门预算支出安排表!$Q$8:$Q$1033)</f>
        <v>1467300</v>
      </c>
      <c r="O14" s="305">
        <f>SUMIF(表五、2017部门预算支出安排表!$C$8:$C$1033,B14,表五、2017部门预算支出安排表!$R$8:$R$1033)</f>
        <v>0</v>
      </c>
      <c r="P14" s="305">
        <f>SUMIF(表五、2017部门预算支出安排表!$C$8:$C$1033,B14,表五、2017部门预算支出安排表!$S$8:$S$1033)</f>
        <v>0</v>
      </c>
      <c r="Q14" s="305">
        <f>SUMIF(表五、2017部门预算支出安排表!$C$8:$C$1033,B14,表五、2017部门预算支出安排表!$T$8:$T$1033)</f>
        <v>0</v>
      </c>
      <c r="R14" s="305">
        <f>SUMIF(表五、2017部门预算支出安排表!$C$8:$C$1033,B14,表五、2017部门预算支出安排表!$U$8:$U$1033)</f>
        <v>0</v>
      </c>
      <c r="S14" s="305">
        <f>SUMIF(表五、2017部门预算支出安排表!$C$8:$C$1033,B14,表五、2017部门预算支出安排表!$V$8:$V$1033)</f>
        <v>34500000</v>
      </c>
      <c r="T14" s="305">
        <f>SUMIF(表五、2017部门预算支出安排表!$C$8:$C$1033,B14,表五、2017部门预算支出安排表!$W$8:$W$1033)</f>
        <v>700000</v>
      </c>
      <c r="U14" s="305">
        <f>SUMIF(表五、2017部门预算支出安排表!$C$8:$C$1033,B14,表五、2017部门预算支出安排表!$X$8:$X$1033)</f>
        <v>0</v>
      </c>
    </row>
    <row r="15" spans="1:21" ht="20.399999999999999" customHeight="1">
      <c r="A15" s="310" t="s">
        <v>87</v>
      </c>
      <c r="B15" s="44">
        <v>212</v>
      </c>
      <c r="C15" s="310" t="s">
        <v>100</v>
      </c>
      <c r="D15" s="312">
        <f t="shared" si="4"/>
        <v>441</v>
      </c>
      <c r="E15" s="306">
        <f t="shared" si="3"/>
        <v>441</v>
      </c>
      <c r="F15" s="306">
        <f>SUMPRODUCT((表五、2017部门预算支出安排表!H$8:H$1102="本级")*(表五、2017部门预算支出安排表!$C$8:$C$1102="212"),表五、2017部门预算支出安排表!$K$8:$K$1102)</f>
        <v>4406452</v>
      </c>
      <c r="G15" s="306">
        <f t="shared" si="5"/>
        <v>0</v>
      </c>
      <c r="H15" s="305">
        <f>SUMIF(表五、2017部门预算支出安排表!C18:C1043,B15,表五、2017部门预算支出安排表!K18:K1043)</f>
        <v>4406452</v>
      </c>
      <c r="I15" s="305">
        <f>SUMIF(表五、2017部门预算支出安排表!$C$8:$C$1033,B15,表五、2017部门预算支出安排表!$L$8:$L$1033)</f>
        <v>935777</v>
      </c>
      <c r="J15" s="305">
        <f>SUMIF(表五、2017部门预算支出安排表!$C$8:$C$1033,B15,表五、2017部门预算支出安排表!$M$8:$M$1033)</f>
        <v>2374281</v>
      </c>
      <c r="K15" s="305">
        <f>SUMIF(表五、2017部门预算支出安排表!$C$8:$C$1033,B15,表五、2017部门预算支出安排表!$N$8:$N$1033)</f>
        <v>76394</v>
      </c>
      <c r="L15" s="305">
        <f>SUMIF(表五、2017部门预算支出安排表!$C$8:$C$1033,B15,表五、2017部门预算支出安排表!$O$8:$O$1033)</f>
        <v>0</v>
      </c>
      <c r="M15" s="305"/>
      <c r="N15" s="305">
        <f>SUMIF(表五、2017部门预算支出安排表!$C$8:$C$1033,B15,表五、2017部门预算支出安排表!$Q$8:$Q$1033)</f>
        <v>0</v>
      </c>
      <c r="O15" s="305">
        <f>SUMIF(表五、2017部门预算支出安排表!$C$8:$C$1033,B15,表五、2017部门预算支出安排表!$R$8:$R$1033)</f>
        <v>0</v>
      </c>
      <c r="P15" s="305">
        <f>SUMIF(表五、2017部门预算支出安排表!$C$8:$C$1033,B15,表五、2017部门预算支出安排表!$S$8:$S$1033)</f>
        <v>0</v>
      </c>
      <c r="Q15" s="305">
        <f>SUMIF(表五、2017部门预算支出安排表!$C$8:$C$1033,B15,表五、2017部门预算支出安排表!$T$8:$T$1033)</f>
        <v>1020000</v>
      </c>
      <c r="R15" s="305">
        <f>SUMIF(表五、2017部门预算支出安排表!$C$8:$C$1033,B15,表五、2017部门预算支出安排表!$U$8:$U$1033)</f>
        <v>0</v>
      </c>
      <c r="S15" s="305">
        <f>SUMIF(表五、2017部门预算支出安排表!$C$8:$C$1033,B15,表五、2017部门预算支出安排表!$V$8:$V$1033)</f>
        <v>0</v>
      </c>
      <c r="T15" s="305">
        <f>SUMIF(表五、2017部门预算支出安排表!$C$8:$C$1033,B15,表五、2017部门预算支出安排表!$W$8:$W$1033)</f>
        <v>0</v>
      </c>
      <c r="U15" s="305">
        <f>SUMIF(表五、2017部门预算支出安排表!$C$8:$C$1033,B15,表五、2017部门预算支出安排表!$X$8:$X$1033)</f>
        <v>0</v>
      </c>
    </row>
    <row r="16" spans="1:21" ht="20.399999999999999" customHeight="1">
      <c r="A16" s="310" t="s">
        <v>87</v>
      </c>
      <c r="B16" s="44">
        <v>213</v>
      </c>
      <c r="C16" s="310" t="s">
        <v>101</v>
      </c>
      <c r="D16" s="312">
        <f t="shared" si="4"/>
        <v>4055</v>
      </c>
      <c r="E16" s="306">
        <f t="shared" si="3"/>
        <v>1519</v>
      </c>
      <c r="F16" s="306">
        <f>SUMPRODUCT((表五、2017部门预算支出安排表!H$8:H$1102="本级")*(表五、2017部门预算支出安排表!$C$8:$C$1102="213"),表五、2017部门预算支出安排表!$K$8:$K$1102)</f>
        <v>15187278</v>
      </c>
      <c r="G16" s="306">
        <f t="shared" si="5"/>
        <v>2536</v>
      </c>
      <c r="H16" s="305">
        <f>SUMIF(表五、2017部门预算支出安排表!C19:C1044,B16,表五、2017部门预算支出安排表!K19:K1044)</f>
        <v>40549818</v>
      </c>
      <c r="I16" s="305">
        <f>SUMIF(表五、2017部门预算支出安排表!$C$8:$C$1033,B16,表五、2017部门预算支出安排表!$L$8:$L$1033)</f>
        <v>6349192</v>
      </c>
      <c r="J16" s="305">
        <f>SUMIF(表五、2017部门预算支出安排表!$C$8:$C$1033,B16,表五、2017部门预算支出安排表!$M$8:$M$1033)</f>
        <v>6233253</v>
      </c>
      <c r="K16" s="305">
        <f>SUMIF(表五、2017部门预算支出安排表!$C$8:$C$1033,B16,表五、2017部门预算支出安排表!$N$8:$N$1033)</f>
        <v>1620833</v>
      </c>
      <c r="L16" s="305">
        <f>SUMIF(表五、2017部门预算支出安排表!$C$8:$C$1033,B16,表五、2017部门预算支出安排表!$O$8:$O$1033)</f>
        <v>184000</v>
      </c>
      <c r="M16" s="305"/>
      <c r="N16" s="305">
        <f>SUMIF(表五、2017部门预算支出安排表!$C$8:$C$1033,B16,表五、2017部门预算支出安排表!$Q$8:$Q$1033)</f>
        <v>5702740</v>
      </c>
      <c r="O16" s="305">
        <f>SUMIF(表五、2017部门预算支出安排表!$C$8:$C$1033,B16,表五、2017部门预算支出安排表!$R$8:$R$1033)</f>
        <v>4019800</v>
      </c>
      <c r="P16" s="305">
        <f>SUMIF(表五、2017部门预算支出安排表!$C$8:$C$1033,B16,表五、2017部门预算支出安排表!$S$8:$S$1033)</f>
        <v>0</v>
      </c>
      <c r="Q16" s="305">
        <f>SUMIF(表五、2017部门预算支出安排表!$C$8:$C$1033,B16,表五、2017部门预算支出安排表!$T$8:$T$1033)</f>
        <v>360000</v>
      </c>
      <c r="R16" s="305">
        <f>SUMIF(表五、2017部门预算支出安排表!$C$8:$C$1033,B16,表五、2017部门预算支出安排表!$U$8:$U$1033)</f>
        <v>0</v>
      </c>
      <c r="S16" s="305">
        <f>SUMIF(表五、2017部门预算支出安排表!$C$8:$C$1033,B16,表五、2017部门预算支出安排表!$V$8:$V$1033)</f>
        <v>0</v>
      </c>
      <c r="T16" s="305">
        <f>SUMIF(表五、2017部门预算支出安排表!$C$8:$C$1033,B16,表五、2017部门预算支出安排表!$W$8:$W$1033)</f>
        <v>16080000</v>
      </c>
      <c r="U16" s="305">
        <f>SUMIF(表五、2017部门预算支出安排表!$C$8:$C$1033,B16,表五、2017部门预算支出安排表!$X$8:$X$1033)</f>
        <v>0</v>
      </c>
    </row>
    <row r="17" spans="1:21" ht="20.399999999999999" customHeight="1">
      <c r="A17" s="310" t="s">
        <v>87</v>
      </c>
      <c r="B17" s="44">
        <v>214</v>
      </c>
      <c r="C17" s="310" t="s">
        <v>102</v>
      </c>
      <c r="D17" s="312">
        <f t="shared" si="4"/>
        <v>450</v>
      </c>
      <c r="E17" s="306">
        <f t="shared" si="3"/>
        <v>190</v>
      </c>
      <c r="F17" s="306">
        <f>SUMPRODUCT((表五、2017部门预算支出安排表!H$8:H$1102="本级")*(表五、2017部门预算支出安排表!$C$8:$C$1102="214"),表五、2017部门预算支出安排表!$K$8:$K$1102)</f>
        <v>1898909</v>
      </c>
      <c r="G17" s="306">
        <f t="shared" si="5"/>
        <v>260</v>
      </c>
      <c r="H17" s="305">
        <f>SUMIF(表五、2017部门预算支出安排表!C20:C1045,B17,表五、2017部门预算支出安排表!K20:K1045)</f>
        <v>4504909</v>
      </c>
      <c r="I17" s="305">
        <f>SUMIF(表五、2017部门预算支出安排表!$C$8:$C$1033,B17,表五、2017部门预算支出安排表!$L$8:$L$1033)</f>
        <v>350926</v>
      </c>
      <c r="J17" s="305">
        <f>SUMIF(表五、2017部门预算支出安排表!$C$8:$C$1033,B17,表五、2017部门预算支出安排表!$M$8:$M$1033)</f>
        <v>427600</v>
      </c>
      <c r="K17" s="305">
        <f>SUMIF(表五、2017部门预算支出安排表!$C$8:$C$1033,B17,表五、2017部门预算支出安排表!$N$8:$N$1033)</f>
        <v>40383</v>
      </c>
      <c r="L17" s="305">
        <f>SUMIF(表五、2017部门预算支出安排表!$C$8:$C$1033,B17,表五、2017部门预算支出安排表!$O$8:$O$1033)</f>
        <v>0</v>
      </c>
      <c r="M17" s="305"/>
      <c r="N17" s="305">
        <f>SUMIF(表五、2017部门预算支出安排表!$C$8:$C$1033,B17,表五、2017部门预算支出安排表!$Q$8:$Q$1033)</f>
        <v>686000</v>
      </c>
      <c r="O17" s="305">
        <f>SUMIF(表五、2017部门预算支出安排表!$C$8:$C$1033,B17,表五、2017部门预算支出安排表!$R$8:$R$1033)</f>
        <v>0</v>
      </c>
      <c r="P17" s="305">
        <f>SUMIF(表五、2017部门预算支出安排表!$C$8:$C$1033,B17,表五、2017部门预算支出安排表!$S$8:$S$1033)</f>
        <v>0</v>
      </c>
      <c r="Q17" s="305">
        <f>SUMIF(表五、2017部门预算支出安排表!$C$8:$C$1033,B17,表五、2017部门预算支出安排表!$T$8:$T$1033)</f>
        <v>0</v>
      </c>
      <c r="R17" s="305">
        <f>SUMIF(表五、2017部门预算支出安排表!$C$8:$C$1033,B17,表五、2017部门预算支出安排表!$U$8:$U$1033)</f>
        <v>0</v>
      </c>
      <c r="S17" s="305">
        <f>SUMIF(表五、2017部门预算支出安排表!$C$8:$C$1033,B17,表五、2017部门预算支出安排表!$V$8:$V$1033)</f>
        <v>0</v>
      </c>
      <c r="T17" s="305">
        <f>SUMIF(表五、2017部门预算支出安排表!$C$8:$C$1033,B17,表五、2017部门预算支出安排表!$W$8:$W$1033)</f>
        <v>3000000</v>
      </c>
      <c r="U17" s="305">
        <f>SUMIF(表五、2017部门预算支出安排表!$C$8:$C$1033,B17,表五、2017部门预算支出安排表!$X$8:$X$1033)</f>
        <v>0</v>
      </c>
    </row>
    <row r="18" spans="1:21" ht="20.399999999999999" customHeight="1">
      <c r="A18" s="310" t="s">
        <v>87</v>
      </c>
      <c r="B18" s="45">
        <v>215</v>
      </c>
      <c r="C18" s="310" t="s">
        <v>103</v>
      </c>
      <c r="D18" s="312">
        <f t="shared" si="4"/>
        <v>66</v>
      </c>
      <c r="E18" s="306">
        <f t="shared" si="3"/>
        <v>61</v>
      </c>
      <c r="F18" s="306">
        <f>SUMPRODUCT((表五、2017部门预算支出安排表!H$8:H$1102="本级")*(表五、2017部门预算支出安排表!$C$8:$C$1102="215"),表五、2017部门预算支出安排表!$K$8:$K$1102)</f>
        <v>614980</v>
      </c>
      <c r="G18" s="306">
        <f t="shared" si="5"/>
        <v>5</v>
      </c>
      <c r="H18" s="305">
        <f>SUMIF(表五、2017部门预算支出安排表!C21:C1046,B18,表五、2017部门预算支出安排表!K21:K1046)</f>
        <v>664980</v>
      </c>
      <c r="I18" s="305">
        <f>SUMIF(表五、2017部门预算支出安排表!$C$8:$C$1033,B18,表五、2017部门预算支出安排表!$L$8:$L$1033)</f>
        <v>344444</v>
      </c>
      <c r="J18" s="305">
        <f>SUMIF(表五、2017部门预算支出安排表!$C$8:$C$1033,B18,表五、2017部门预算支出安排表!$M$8:$M$1033)</f>
        <v>236000</v>
      </c>
      <c r="K18" s="305">
        <f>SUMIF(表五、2017部门预算支出安排表!$C$8:$C$1033,B18,表五、2017部门预算支出安排表!$N$8:$N$1033)</f>
        <v>34536</v>
      </c>
      <c r="L18" s="305">
        <f>SUMIF(表五、2017部门预算支出安排表!$C$8:$C$1033,B18,表五、2017部门预算支出安排表!$O$8:$O$1033)</f>
        <v>0</v>
      </c>
      <c r="M18" s="305"/>
      <c r="N18" s="305">
        <f>SUMIF(表五、2017部门预算支出安排表!$C$8:$C$1033,B18,表五、2017部门预算支出安排表!$Q$8:$Q$1033)</f>
        <v>50000</v>
      </c>
      <c r="O18" s="305">
        <f>SUMIF(表五、2017部门预算支出安排表!$C$8:$C$1033,B18,表五、2017部门预算支出安排表!$R$8:$R$1033)</f>
        <v>0</v>
      </c>
      <c r="P18" s="305">
        <f>SUMIF(表五、2017部门预算支出安排表!$C$8:$C$1033,B18,表五、2017部门预算支出安排表!$S$8:$S$1033)</f>
        <v>0</v>
      </c>
      <c r="Q18" s="305">
        <f>SUMIF(表五、2017部门预算支出安排表!$C$8:$C$1033,B18,表五、2017部门预算支出安排表!$T$8:$T$1033)</f>
        <v>0</v>
      </c>
      <c r="R18" s="305">
        <f>SUMIF(表五、2017部门预算支出安排表!$C$8:$C$1033,B18,表五、2017部门预算支出安排表!$U$8:$U$1033)</f>
        <v>0</v>
      </c>
      <c r="S18" s="305">
        <f>SUMIF(表五、2017部门预算支出安排表!$C$8:$C$1033,B18,表五、2017部门预算支出安排表!$V$8:$V$1033)</f>
        <v>0</v>
      </c>
      <c r="T18" s="305">
        <f>SUMIF(表五、2017部门预算支出安排表!$C$8:$C$1033,B18,表五、2017部门预算支出安排表!$W$8:$W$1033)</f>
        <v>0</v>
      </c>
      <c r="U18" s="305">
        <f>SUMIF(表五、2017部门预算支出安排表!$C$8:$C$1033,B18,表五、2017部门预算支出安排表!$X$8:$X$1033)</f>
        <v>0</v>
      </c>
    </row>
    <row r="19" spans="1:21" ht="20.399999999999999" customHeight="1">
      <c r="A19" s="310" t="s">
        <v>87</v>
      </c>
      <c r="B19" s="45">
        <v>216</v>
      </c>
      <c r="C19" s="310" t="s">
        <v>104</v>
      </c>
      <c r="D19" s="312">
        <f t="shared" si="4"/>
        <v>700</v>
      </c>
      <c r="E19" s="306">
        <f t="shared" si="3"/>
        <v>700</v>
      </c>
      <c r="F19" s="306">
        <f>SUMPRODUCT((表五、2017部门预算支出安排表!H$8:H$1102="本级")*(表五、2017部门预算支出安排表!$C$8:$C$1102="216"),表五、2017部门预算支出安排表!$K$8:$K$1102)</f>
        <v>7000000</v>
      </c>
      <c r="G19" s="306">
        <f t="shared" si="5"/>
        <v>0</v>
      </c>
      <c r="H19" s="305">
        <f>SUMIF(表五、2017部门预算支出安排表!C22:C1047,B19,表五、2017部门预算支出安排表!K22:K1047)</f>
        <v>7000000</v>
      </c>
      <c r="I19" s="305">
        <f>SUMIF(表五、2017部门预算支出安排表!$C$8:$C$1033,B19,表五、2017部门预算支出安排表!$L$8:$L$1033)</f>
        <v>0</v>
      </c>
      <c r="J19" s="305">
        <f>SUMIF(表五、2017部门预算支出安排表!$C$8:$C$1033,B19,表五、2017部门预算支出安排表!$M$8:$M$1033)</f>
        <v>0</v>
      </c>
      <c r="K19" s="305">
        <f>SUMIF(表五、2017部门预算支出安排表!$C$8:$C$1033,B19,表五、2017部门预算支出安排表!$N$8:$N$1033)</f>
        <v>0</v>
      </c>
      <c r="L19" s="305">
        <f>SUMIF(表五、2017部门预算支出安排表!$C$8:$C$1033,B19,表五、2017部门预算支出安排表!$O$8:$O$1033)</f>
        <v>0</v>
      </c>
      <c r="M19" s="305"/>
      <c r="N19" s="305">
        <f>SUMIF(表五、2017部门预算支出安排表!$C$8:$C$1033,B19,表五、2017部门预算支出安排表!$Q$8:$Q$1033)</f>
        <v>0</v>
      </c>
      <c r="O19" s="305">
        <f>SUMIF(表五、2017部门预算支出安排表!$C$8:$C$1033,B19,表五、2017部门预算支出安排表!$R$8:$R$1033)</f>
        <v>0</v>
      </c>
      <c r="P19" s="305">
        <f>SUMIF(表五、2017部门预算支出安排表!$C$8:$C$1033,B19,表五、2017部门预算支出安排表!$S$8:$S$1033)</f>
        <v>7000000</v>
      </c>
      <c r="Q19" s="305">
        <f>SUMIF(表五、2017部门预算支出安排表!$C$8:$C$1033,B19,表五、2017部门预算支出安排表!$T$8:$T$1033)</f>
        <v>0</v>
      </c>
      <c r="R19" s="305">
        <f>SUMIF(表五、2017部门预算支出安排表!$C$8:$C$1033,B19,表五、2017部门预算支出安排表!$U$8:$U$1033)</f>
        <v>0</v>
      </c>
      <c r="S19" s="305">
        <f>SUMIF(表五、2017部门预算支出安排表!$C$8:$C$1033,B19,表五、2017部门预算支出安排表!$V$8:$V$1033)</f>
        <v>0</v>
      </c>
      <c r="T19" s="305">
        <f>SUMIF(表五、2017部门预算支出安排表!$C$8:$C$1033,B19,表五、2017部门预算支出安排表!$W$8:$W$1033)</f>
        <v>0</v>
      </c>
      <c r="U19" s="305">
        <f>SUMIF(表五、2017部门预算支出安排表!$C$8:$C$1033,B19,表五、2017部门预算支出安排表!$X$8:$X$1033)</f>
        <v>0</v>
      </c>
    </row>
    <row r="20" spans="1:21" ht="20.399999999999999" customHeight="1">
      <c r="A20" s="310" t="s">
        <v>87</v>
      </c>
      <c r="B20" s="45">
        <v>220</v>
      </c>
      <c r="C20" s="310" t="s">
        <v>105</v>
      </c>
      <c r="D20" s="312">
        <f t="shared" si="4"/>
        <v>132</v>
      </c>
      <c r="E20" s="306">
        <f t="shared" si="3"/>
        <v>92</v>
      </c>
      <c r="F20" s="306">
        <f>SUMPRODUCT((表五、2017部门预算支出安排表!H$8:H$1102="本级")*(表五、2017部门预算支出安排表!$C$8:$C$1102="220"),表五、2017部门预算支出安排表!$K$8:$K$1102)</f>
        <v>919328</v>
      </c>
      <c r="G20" s="306">
        <f t="shared" si="5"/>
        <v>40</v>
      </c>
      <c r="H20" s="305">
        <f>SUMIF(表五、2017部门预算支出安排表!C23:C1048,B20,表五、2017部门预算支出安排表!K23:K1048)</f>
        <v>1319328</v>
      </c>
      <c r="I20" s="305">
        <f>SUMIF(表五、2017部门预算支出安排表!$C$8:$C$1033,B20,表五、2017部门预算支出安排表!$L$8:$L$1033)</f>
        <v>463529</v>
      </c>
      <c r="J20" s="305">
        <f>SUMIF(表五、2017部门预算支出安排表!$C$8:$C$1033,B20,表五、2017部门预算支出安排表!$M$8:$M$1033)</f>
        <v>403200</v>
      </c>
      <c r="K20" s="305">
        <f>SUMIF(表五、2017部门预算支出安排表!$C$8:$C$1033,B20,表五、2017部门预算支出安排表!$N$8:$N$1033)</f>
        <v>52599</v>
      </c>
      <c r="L20" s="305">
        <f>SUMIF(表五、2017部门预算支出安排表!$C$8:$C$1033,B20,表五、2017部门预算支出安排表!$O$8:$O$1033)</f>
        <v>0</v>
      </c>
      <c r="M20" s="305"/>
      <c r="N20" s="305">
        <f>SUMIF(表五、2017部门预算支出安排表!$C$8:$C$1033,B20,表五、2017部门预算支出安排表!$Q$8:$Q$1033)</f>
        <v>400000</v>
      </c>
      <c r="O20" s="305">
        <f>SUMIF(表五、2017部门预算支出安排表!$C$8:$C$1033,B20,表五、2017部门预算支出安排表!$R$8:$R$1033)</f>
        <v>0</v>
      </c>
      <c r="P20" s="305">
        <f>SUMIF(表五、2017部门预算支出安排表!$C$8:$C$1033,B20,表五、2017部门预算支出安排表!$S$8:$S$1033)</f>
        <v>0</v>
      </c>
      <c r="Q20" s="305">
        <f>SUMIF(表五、2017部门预算支出安排表!$C$8:$C$1033,B20,表五、2017部门预算支出安排表!$T$8:$T$1033)</f>
        <v>0</v>
      </c>
      <c r="R20" s="305">
        <f>SUMIF(表五、2017部门预算支出安排表!$C$8:$C$1033,B20,表五、2017部门预算支出安排表!$U$8:$U$1033)</f>
        <v>0</v>
      </c>
      <c r="S20" s="305">
        <f>SUMIF(表五、2017部门预算支出安排表!$C$8:$C$1033,B20,表五、2017部门预算支出安排表!$V$8:$V$1033)</f>
        <v>0</v>
      </c>
      <c r="T20" s="305">
        <f>SUMIF(表五、2017部门预算支出安排表!$C$8:$C$1033,B20,表五、2017部门预算支出安排表!$W$8:$W$1033)</f>
        <v>0</v>
      </c>
      <c r="U20" s="305">
        <f>SUMIF(表五、2017部门预算支出安排表!$C$8:$C$1033,B20,表五、2017部门预算支出安排表!$X$8:$X$1033)</f>
        <v>0</v>
      </c>
    </row>
    <row r="21" spans="1:21" ht="20.399999999999999" customHeight="1">
      <c r="A21" s="310" t="s">
        <v>87</v>
      </c>
      <c r="B21" s="44">
        <v>221</v>
      </c>
      <c r="C21" s="310" t="s">
        <v>106</v>
      </c>
      <c r="D21" s="312">
        <f t="shared" si="4"/>
        <v>1303</v>
      </c>
      <c r="E21" s="306">
        <f t="shared" si="3"/>
        <v>80</v>
      </c>
      <c r="F21" s="306">
        <f>SUMPRODUCT((表五、2017部门预算支出安排表!H$8:H$1102="本级")*(表五、2017部门预算支出安排表!$C$8:$C$1102="221"),表五、2017部门预算支出安排表!$K$8:$K$1102)</f>
        <v>799365</v>
      </c>
      <c r="G21" s="306">
        <f t="shared" si="5"/>
        <v>1223</v>
      </c>
      <c r="H21" s="305">
        <f>SUMIF(表五、2017部门预算支出安排表!C24:C1049,B21,表五、2017部门预算支出安排表!K24:K1049)</f>
        <v>13025365</v>
      </c>
      <c r="I21" s="305">
        <f>SUMIF(表五、2017部门预算支出安排表!$C$8:$C$1033,B21,表五、2017部门预算支出安排表!$L$8:$L$1033)</f>
        <v>144133</v>
      </c>
      <c r="J21" s="305">
        <f>SUMIF(表五、2017部门预算支出安排表!$C$8:$C$1033,B21,表五、2017部门预算支出安排表!$M$8:$M$1033)</f>
        <v>638800</v>
      </c>
      <c r="K21" s="305">
        <f>SUMIF(表五、2017部门预算支出安排表!$C$8:$C$1033,B21,表五、2017部门预算支出安排表!$N$8:$N$1033)</f>
        <v>16432</v>
      </c>
      <c r="L21" s="305">
        <f>SUMIF(表五、2017部门预算支出安排表!$C$8:$C$1033,B21,表五、2017部门预算支出安排表!$O$8:$O$1033)</f>
        <v>0</v>
      </c>
      <c r="M21" s="305"/>
      <c r="N21" s="305">
        <f>SUMIF(表五、2017部门预算支出安排表!$C$8:$C$1033,B21,表五、2017部门预算支出安排表!$Q$8:$Q$1033)</f>
        <v>226000</v>
      </c>
      <c r="O21" s="305">
        <f>SUMIF(表五、2017部门预算支出安排表!$C$8:$C$1033,B21,表五、2017部门预算支出安排表!$R$8:$R$1033)</f>
        <v>0</v>
      </c>
      <c r="P21" s="305">
        <f>SUMIF(表五、2017部门预算支出安排表!$C$8:$C$1033,B21,表五、2017部门预算支出安排表!$S$8:$S$1033)</f>
        <v>0</v>
      </c>
      <c r="Q21" s="305">
        <f>SUMIF(表五、2017部门预算支出安排表!$C$8:$C$1033,B21,表五、2017部门预算支出安排表!$T$8:$T$1033)</f>
        <v>0</v>
      </c>
      <c r="R21" s="305">
        <f>SUMIF(表五、2017部门预算支出安排表!$C$8:$C$1033,B21,表五、2017部门预算支出安排表!$U$8:$U$1033)</f>
        <v>0</v>
      </c>
      <c r="S21" s="305">
        <f>SUMIF(表五、2017部门预算支出安排表!$C$8:$C$1033,B21,表五、2017部门预算支出安排表!$V$8:$V$1033)</f>
        <v>11000000</v>
      </c>
      <c r="T21" s="305">
        <f>SUMIF(表五、2017部门预算支出安排表!$C$8:$C$1033,B21,表五、2017部门预算支出安排表!$W$8:$W$1033)</f>
        <v>1000000</v>
      </c>
      <c r="U21" s="305">
        <f>SUMIF(表五、2017部门预算支出安排表!$C$8:$C$1033,B21,表五、2017部门预算支出安排表!$X$8:$X$1033)</f>
        <v>0</v>
      </c>
    </row>
    <row r="22" spans="1:21" ht="20.399999999999999" customHeight="1">
      <c r="A22" s="310" t="s">
        <v>87</v>
      </c>
      <c r="B22" s="44">
        <v>222</v>
      </c>
      <c r="C22" s="310" t="s">
        <v>107</v>
      </c>
      <c r="D22" s="312">
        <f t="shared" si="4"/>
        <v>25</v>
      </c>
      <c r="E22" s="306">
        <f t="shared" si="3"/>
        <v>0</v>
      </c>
      <c r="F22" s="306">
        <f>SUMPRODUCT((表五、2017部门预算支出安排表!H$8:H$1002="本级")*(表五、2017部门预算支出安排表!$C$8:$C$1002="225"),表五、2017部门预算支出安排表!$K$8:$K$1002)</f>
        <v>0</v>
      </c>
      <c r="G22" s="306">
        <f t="shared" si="5"/>
        <v>25</v>
      </c>
      <c r="H22" s="305">
        <f>SUMIF(表五、2017部门预算支出安排表!C27:C1050,B22,表五、2017部门预算支出安排表!K27:K1050)</f>
        <v>245500</v>
      </c>
      <c r="I22" s="305">
        <f>SUMIF(表五、2017部门预算支出安排表!$C$8:$C$1033,B22,表五、2017部门预算支出安排表!$L$8:$L$1033)</f>
        <v>0</v>
      </c>
      <c r="J22" s="305">
        <f>SUMIF(表五、2017部门预算支出安排表!$C$8:$C$1033,B22,表五、2017部门预算支出安排表!$M$8:$M$1033)</f>
        <v>0</v>
      </c>
      <c r="K22" s="305">
        <f>SUMIF(表五、2017部门预算支出安排表!$C$8:$C$1033,B22,表五、2017部门预算支出安排表!$N$8:$N$1033)</f>
        <v>0</v>
      </c>
      <c r="L22" s="305">
        <f>SUMIF(表五、2017部门预算支出安排表!$C$8:$C$1033,B22,表五、2017部门预算支出安排表!$O$8:$O$1033)</f>
        <v>0</v>
      </c>
      <c r="M22" s="305"/>
      <c r="N22" s="305">
        <f>SUMIF(表五、2017部门预算支出安排表!$C$8:$C$1033,B22,表五、2017部门预算支出安排表!$Q$8:$Q$1033)</f>
        <v>245500</v>
      </c>
      <c r="O22" s="305">
        <f>SUMIF(表五、2017部门预算支出安排表!$C$8:$C$1033,B22,表五、2017部门预算支出安排表!$R$8:$R$1033)</f>
        <v>0</v>
      </c>
      <c r="P22" s="305">
        <f>SUMIF(表五、2017部门预算支出安排表!$C$8:$C$1033,B22,表五、2017部门预算支出安排表!$S$8:$S$1033)</f>
        <v>0</v>
      </c>
      <c r="Q22" s="305">
        <f>SUMIF(表五、2017部门预算支出安排表!$C$8:$C$1033,B22,表五、2017部门预算支出安排表!$T$8:$T$1033)</f>
        <v>0</v>
      </c>
      <c r="R22" s="305">
        <f>SUMIF(表五、2017部门预算支出安排表!$C$8:$C$1033,B22,表五、2017部门预算支出安排表!$U$8:$U$1033)</f>
        <v>0</v>
      </c>
      <c r="S22" s="305">
        <f>SUMIF(表五、2017部门预算支出安排表!$C$8:$C$1033,B22,表五、2017部门预算支出安排表!$V$8:$V$1033)</f>
        <v>0</v>
      </c>
      <c r="T22" s="305">
        <f>SUMIF(表五、2017部门预算支出安排表!$C$8:$C$1033,B22,表五、2017部门预算支出安排表!$W$8:$W$1033)</f>
        <v>0</v>
      </c>
      <c r="U22" s="305">
        <f>SUMIF(表五、2017部门预算支出安排表!$C$8:$C$1033,B22,表五、2017部门预算支出安排表!$X$8:$X$1033)</f>
        <v>0</v>
      </c>
    </row>
    <row r="23" spans="1:21" ht="20.399999999999999" customHeight="1">
      <c r="A23" s="310" t="s">
        <v>87</v>
      </c>
      <c r="B23" s="44">
        <v>227</v>
      </c>
      <c r="C23" s="310" t="s">
        <v>112</v>
      </c>
      <c r="D23" s="312">
        <f t="shared" si="4"/>
        <v>450</v>
      </c>
      <c r="E23" s="306">
        <f t="shared" si="3"/>
        <v>450</v>
      </c>
      <c r="F23" s="306">
        <f>SUMPRODUCT((表五、2017部门预算支出安排表!H$8:H$1102="本级")*(表五、2017部门预算支出安排表!$C$8:$C$1102="227"),表五、2017部门预算支出安排表!$K$8:$K$1102)</f>
        <v>4500000</v>
      </c>
      <c r="G23" s="306">
        <f t="shared" si="5"/>
        <v>0</v>
      </c>
      <c r="H23" s="305">
        <f>SUMIF(表五、2017部门预算支出安排表!C28:C1051,B23,表五、2017部门预算支出安排表!K28:K1051)</f>
        <v>4500000</v>
      </c>
      <c r="I23" s="305">
        <f>SUMIF(表五、2017部门预算支出安排表!$C$8:$C$1033,B23,表五、2017部门预算支出安排表!$L$8:$L$1033)</f>
        <v>0</v>
      </c>
      <c r="J23" s="305">
        <f>SUMIF(表五、2017部门预算支出安排表!$C$8:$C$1033,B23,表五、2017部门预算支出安排表!$M$8:$M$1033)</f>
        <v>4500000</v>
      </c>
      <c r="K23" s="305">
        <f>SUMIF(表五、2017部门预算支出安排表!$C$8:$C$1033,B23,表五、2017部门预算支出安排表!$N$8:$N$1033)</f>
        <v>0</v>
      </c>
      <c r="L23" s="305">
        <f>SUMIF(表五、2017部门预算支出安排表!$C$8:$C$1033,B23,表五、2017部门预算支出安排表!$O$8:$O$1033)</f>
        <v>0</v>
      </c>
      <c r="M23" s="305"/>
      <c r="N23" s="305">
        <f>SUMIF(表五、2017部门预算支出安排表!$C$8:$C$1033,B23,表五、2017部门预算支出安排表!$Q$8:$Q$1033)</f>
        <v>0</v>
      </c>
      <c r="O23" s="305">
        <f>SUMIF(表五、2017部门预算支出安排表!$C$8:$C$1033,B23,表五、2017部门预算支出安排表!$R$8:$R$1033)</f>
        <v>0</v>
      </c>
      <c r="P23" s="305">
        <f>SUMIF(表五、2017部门预算支出安排表!$C$8:$C$1033,B23,表五、2017部门预算支出安排表!$S$8:$S$1033)</f>
        <v>0</v>
      </c>
      <c r="Q23" s="305">
        <f>SUMIF(表五、2017部门预算支出安排表!$C$8:$C$1033,B23,表五、2017部门预算支出安排表!$T$8:$T$1033)</f>
        <v>0</v>
      </c>
      <c r="R23" s="305">
        <f>SUMIF(表五、2017部门预算支出安排表!$C$8:$C$1033,B23,表五、2017部门预算支出安排表!$U$8:$U$1033)</f>
        <v>0</v>
      </c>
      <c r="S23" s="305">
        <f>SUMIF(表五、2017部门预算支出安排表!$C$8:$C$1033,B23,表五、2017部门预算支出安排表!$V$8:$V$1033)</f>
        <v>0</v>
      </c>
      <c r="T23" s="305">
        <f>SUMIF(表五、2017部门预算支出安排表!$C$8:$C$1033,B23,表五、2017部门预算支出安排表!$W$8:$W$1033)</f>
        <v>0</v>
      </c>
      <c r="U23" s="305">
        <f>SUMIF(表五、2017部门预算支出安排表!$C$8:$C$1033,B23,表五、2017部门预算支出安排表!$X$8:$X$1033)</f>
        <v>0</v>
      </c>
    </row>
    <row r="24" spans="1:21" ht="20.399999999999999" customHeight="1">
      <c r="A24" s="310" t="s">
        <v>87</v>
      </c>
      <c r="B24" s="45">
        <v>229</v>
      </c>
      <c r="C24" s="310" t="s">
        <v>108</v>
      </c>
      <c r="D24" s="312">
        <f t="shared" si="4"/>
        <v>182</v>
      </c>
      <c r="E24" s="306">
        <f t="shared" si="3"/>
        <v>182</v>
      </c>
      <c r="F24" s="306">
        <f>SUMPRODUCT((表五、2017部门预算支出安排表!H$8:H$1102="本级")*(表五、2017部门预算支出安排表!$C$8:$C$1102="229"),表五、2017部门预算支出安排表!$K$8:$K$1102)</f>
        <v>1820000</v>
      </c>
      <c r="G24" s="306">
        <f t="shared" si="5"/>
        <v>0</v>
      </c>
      <c r="H24" s="305">
        <f>SUMIF(表五、2017部门预算支出安排表!C29:C1052,B24,表五、2017部门预算支出安排表!K29:K1052)</f>
        <v>1820000</v>
      </c>
      <c r="I24" s="305">
        <f>SUMIF(表五、2017部门预算支出安排表!$C$8:$C$1033,B24,表五、2017部门预算支出安排表!$L$8:$L$1033)</f>
        <v>0</v>
      </c>
      <c r="J24" s="305">
        <f>SUMIF(表五、2017部门预算支出安排表!$C$8:$C$1033,B24,表五、2017部门预算支出安排表!$M$8:$M$1033)</f>
        <v>1820000</v>
      </c>
      <c r="K24" s="305">
        <f>SUMIF(表五、2017部门预算支出安排表!$C$8:$C$1033,B24,表五、2017部门预算支出安排表!$N$8:$N$1033)</f>
        <v>0</v>
      </c>
      <c r="L24" s="305">
        <f>SUMIF(表五、2017部门预算支出安排表!$C$8:$C$1033,B24,表五、2017部门预算支出安排表!$O$8:$O$1033)</f>
        <v>0</v>
      </c>
      <c r="M24" s="305"/>
      <c r="N24" s="305">
        <f>SUMIF(表五、2017部门预算支出安排表!$C$8:$C$1033,B24,表五、2017部门预算支出安排表!$Q$8:$Q$1033)</f>
        <v>0</v>
      </c>
      <c r="O24" s="305">
        <f>SUMIF(表五、2017部门预算支出安排表!$C$8:$C$1033,B24,表五、2017部门预算支出安排表!$R$8:$R$1033)</f>
        <v>0</v>
      </c>
      <c r="P24" s="305">
        <f>SUMIF(表五、2017部门预算支出安排表!$C$8:$C$1033,B24,表五、2017部门预算支出安排表!$S$8:$S$1033)</f>
        <v>0</v>
      </c>
      <c r="Q24" s="305">
        <f>SUMIF(表五、2017部门预算支出安排表!$C$8:$C$1033,B24,表五、2017部门预算支出安排表!$T$8:$T$1033)</f>
        <v>0</v>
      </c>
      <c r="R24" s="305">
        <f>SUMIF(表五、2017部门预算支出安排表!$C$8:$C$1033,B24,表五、2017部门预算支出安排表!$U$8:$U$1033)</f>
        <v>0</v>
      </c>
      <c r="S24" s="305">
        <f>SUMIF(表五、2017部门预算支出安排表!$C$8:$C$1033,B24,表五、2017部门预算支出安排表!$V$8:$V$1033)</f>
        <v>0</v>
      </c>
      <c r="T24" s="305">
        <f>SUMIF(表五、2017部门预算支出安排表!$C$8:$C$1033,B24,表五、2017部门预算支出安排表!$W$8:$W$1033)</f>
        <v>0</v>
      </c>
      <c r="U24" s="305">
        <f>SUMIF(表五、2017部门预算支出安排表!$C$8:$C$1033,B24,表五、2017部门预算支出安排表!$X$8:$X$1033)</f>
        <v>0</v>
      </c>
    </row>
    <row r="25" spans="1:21" ht="20.399999999999999" customHeight="1">
      <c r="A25" s="310" t="s">
        <v>87</v>
      </c>
      <c r="B25" s="45">
        <v>231</v>
      </c>
      <c r="C25" s="310" t="s">
        <v>109</v>
      </c>
      <c r="D25" s="312">
        <f t="shared" si="4"/>
        <v>520</v>
      </c>
      <c r="E25" s="306">
        <f t="shared" si="3"/>
        <v>520</v>
      </c>
      <c r="F25" s="306">
        <f>SUMPRODUCT((表五、2017部门预算支出安排表!H$8:H$1002="本级")*(表五、2017部门预算支出安排表!$C$8:$C$1002="231"),表五、2017部门预算支出安排表!$K$8:$K$1002)</f>
        <v>5200000</v>
      </c>
      <c r="G25" s="306">
        <f t="shared" si="5"/>
        <v>0</v>
      </c>
      <c r="H25" s="305">
        <f>SUMIF(表五、2017部门预算支出安排表!C30:C1053,B25,表五、2017部门预算支出安排表!K30:K1053)</f>
        <v>5200000</v>
      </c>
      <c r="I25" s="305">
        <f>SUMIF(表五、2017部门预算支出安排表!$C$8:$C$1033,B25,表五、2017部门预算支出安排表!$L$8:$L$1033)</f>
        <v>0</v>
      </c>
      <c r="J25" s="305">
        <f>SUMIF(表五、2017部门预算支出安排表!$C$8:$C$1033,B25,表五、2017部门预算支出安排表!$M$8:$M$1033)</f>
        <v>0</v>
      </c>
      <c r="K25" s="305">
        <f>SUMIF(表五、2017部门预算支出安排表!$C$8:$C$1033,B25,表五、2017部门预算支出安排表!$N$8:$N$1033)</f>
        <v>0</v>
      </c>
      <c r="L25" s="305">
        <f>SUMIF(表五、2017部门预算支出安排表!$C$8:$C$1033,B25,表五、2017部门预算支出安排表!$O$8:$O$1033)</f>
        <v>0</v>
      </c>
      <c r="M25" s="305"/>
      <c r="N25" s="305">
        <f>SUMIF(表五、2017部门预算支出安排表!$C$8:$C$1033,B25,表五、2017部门预算支出安排表!$Q$8:$Q$1033)</f>
        <v>0</v>
      </c>
      <c r="O25" s="305">
        <f>SUMIF(表五、2017部门预算支出安排表!$C$8:$C$1033,B25,表五、2017部门预算支出安排表!$R$8:$R$1033)</f>
        <v>0</v>
      </c>
      <c r="P25" s="305">
        <f>SUMIF(表五、2017部门预算支出安排表!$C$8:$C$1033,B25,表五、2017部门预算支出安排表!$S$8:$S$1033)</f>
        <v>0</v>
      </c>
      <c r="Q25" s="305">
        <f>SUMIF(表五、2017部门预算支出安排表!$C$8:$C$1033,B25,表五、2017部门预算支出安排表!$T$8:$T$1033)</f>
        <v>0</v>
      </c>
      <c r="R25" s="305">
        <f>SUMIF(表五、2017部门预算支出安排表!$C$8:$C$1033,B25,表五、2017部门预算支出安排表!$U$8:$U$1033)</f>
        <v>5200000</v>
      </c>
      <c r="S25" s="305">
        <f>SUMIF(表五、2017部门预算支出安排表!$C$8:$C$1033,B25,表五、2017部门预算支出安排表!$V$8:$V$1033)</f>
        <v>0</v>
      </c>
      <c r="T25" s="305">
        <f>SUMIF(表五、2017部门预算支出安排表!$C$8:$C$1033,B25,表五、2017部门预算支出安排表!$W$8:$W$1033)</f>
        <v>0</v>
      </c>
      <c r="U25" s="305">
        <f>SUMIF(表五、2017部门预算支出安排表!$C$8:$C$1033,B25,表五、2017部门预算支出安排表!$X$8:$X$1033)</f>
        <v>0</v>
      </c>
    </row>
    <row r="26" spans="1:21" ht="20.399999999999999" customHeight="1">
      <c r="A26" s="310" t="s">
        <v>87</v>
      </c>
      <c r="B26" s="45">
        <v>232</v>
      </c>
      <c r="C26" s="310" t="s">
        <v>110</v>
      </c>
      <c r="D26" s="312">
        <f t="shared" si="4"/>
        <v>200</v>
      </c>
      <c r="E26" s="306">
        <f t="shared" si="3"/>
        <v>200</v>
      </c>
      <c r="F26" s="306">
        <f>SUMPRODUCT((表五、2017部门预算支出安排表!H$8:H$1002="本级")*(表五、2017部门预算支出安排表!$C$8:$C$1002="232"),表五、2017部门预算支出安排表!$K$8:$K$1002)</f>
        <v>2000000</v>
      </c>
      <c r="G26" s="306">
        <f t="shared" si="5"/>
        <v>0</v>
      </c>
      <c r="H26" s="305">
        <f>SUMIF(表五、2017部门预算支出安排表!C31:C1054,B26,表五、2017部门预算支出安排表!K31:K1054)</f>
        <v>2000000</v>
      </c>
      <c r="I26" s="305">
        <f>SUMIF(表五、2017部门预算支出安排表!$C$8:$C$1033,B26,表五、2017部门预算支出安排表!$L$8:$L$1033)</f>
        <v>0</v>
      </c>
      <c r="J26" s="305">
        <f>SUMIF(表五、2017部门预算支出安排表!$C$8:$C$1033,B26,表五、2017部门预算支出安排表!$M$8:$M$1033)</f>
        <v>0</v>
      </c>
      <c r="K26" s="305">
        <f>SUMIF(表五、2017部门预算支出安排表!$C$8:$C$1033,B26,表五、2017部门预算支出安排表!$N$8:$N$1033)</f>
        <v>0</v>
      </c>
      <c r="L26" s="305">
        <f>SUMIF(表五、2017部门预算支出安排表!$C$8:$C$1033,B26,表五、2017部门预算支出安排表!$O$8:$O$1033)</f>
        <v>0</v>
      </c>
      <c r="M26" s="305"/>
      <c r="N26" s="305">
        <f>SUMIF(表五、2017部门预算支出安排表!$C$8:$C$1033,B26,表五、2017部门预算支出安排表!$Q$8:$Q$1033)</f>
        <v>0</v>
      </c>
      <c r="O26" s="305">
        <f>SUMIF(表五、2017部门预算支出安排表!$C$8:$C$1033,B26,表五、2017部门预算支出安排表!$R$8:$R$1033)</f>
        <v>0</v>
      </c>
      <c r="P26" s="305">
        <f>SUMIF(表五、2017部门预算支出安排表!$C$8:$C$1033,B26,表五、2017部门预算支出安排表!$S$8:$S$1033)</f>
        <v>0</v>
      </c>
      <c r="Q26" s="305">
        <f>SUMIF(表五、2017部门预算支出安排表!$C$8:$C$1033,B26,表五、2017部门预算支出安排表!$T$8:$T$1033)</f>
        <v>2000000</v>
      </c>
      <c r="R26" s="305">
        <f>SUMIF(表五、2017部门预算支出安排表!$C$8:$C$1033,B26,表五、2017部门预算支出安排表!$U$8:$U$1033)</f>
        <v>0</v>
      </c>
      <c r="S26" s="305">
        <f>SUMIF(表五、2017部门预算支出安排表!$C$8:$C$1033,B26,表五、2017部门预算支出安排表!$V$8:$V$1033)</f>
        <v>0</v>
      </c>
      <c r="T26" s="305">
        <f>SUMIF(表五、2017部门预算支出安排表!$C$8:$C$1033,B26,表五、2017部门预算支出安排表!$W$8:$W$1033)</f>
        <v>0</v>
      </c>
      <c r="U26" s="305">
        <f>SUMIF(表五、2017部门预算支出安排表!$C$8:$C$1033,B26,表五、2017部门预算支出安排表!$X$8:$X$1033)</f>
        <v>0</v>
      </c>
    </row>
    <row r="27" spans="1:21" ht="20.399999999999999" customHeight="1">
      <c r="A27" s="310" t="s">
        <v>87</v>
      </c>
      <c r="B27" s="45">
        <v>240</v>
      </c>
      <c r="C27" s="310" t="s">
        <v>269</v>
      </c>
      <c r="D27" s="312">
        <f t="shared" si="4"/>
        <v>20</v>
      </c>
      <c r="E27" s="306">
        <f t="shared" si="3"/>
        <v>20</v>
      </c>
      <c r="F27" s="306">
        <f>SUMPRODUCT((表五、2017部门预算支出安排表!H$8:H$1002="本级")*(表五、2017部门预算支出安排表!$C$8:$C$1002="240"),表五、2017部门预算支出安排表!$K$8:$K$1002)</f>
        <v>200000</v>
      </c>
      <c r="G27" s="306">
        <f t="shared" si="5"/>
        <v>0</v>
      </c>
      <c r="H27" s="305">
        <f>SUMIF(表五、2017部门预算支出安排表!C32:C1055,B27,表五、2017部门预算支出安排表!K32:K1055)</f>
        <v>200000</v>
      </c>
      <c r="I27" s="305">
        <f>SUMIF(表五、2017部门预算支出安排表!$C$8:$C$1033,B27,表五、2017部门预算支出安排表!$L$8:$L$1033)</f>
        <v>0</v>
      </c>
      <c r="J27" s="305">
        <f>SUMIF(表五、2017部门预算支出安排表!$C$8:$C$1033,B27,表五、2017部门预算支出安排表!$M$8:$M$1033)</f>
        <v>0</v>
      </c>
      <c r="K27" s="305">
        <f>SUMIF(表五、2017部门预算支出安排表!$C$8:$C$1033,B27,表五、2017部门预算支出安排表!$N$8:$N$1033)</f>
        <v>0</v>
      </c>
      <c r="L27" s="305">
        <f>SUMIF(表五、2017部门预算支出安排表!$C$8:$C$1033,B27,表五、2017部门预算支出安排表!$O$8:$O$1033)</f>
        <v>0</v>
      </c>
      <c r="M27" s="305"/>
      <c r="N27" s="305">
        <f>SUMIF(表五、2017部门预算支出安排表!$C$8:$C$1033,B27,表五、2017部门预算支出安排表!$Q$8:$Q$1033)</f>
        <v>0</v>
      </c>
      <c r="O27" s="305">
        <f>SUMIF(表五、2017部门预算支出安排表!$C$8:$C$1033,B27,表五、2017部门预算支出安排表!$R$8:$R$1033)</f>
        <v>0</v>
      </c>
      <c r="P27" s="305">
        <f>SUMIF(表五、2017部门预算支出安排表!$C$8:$C$1033,B27,表五、2017部门预算支出安排表!$S$8:$S$1033)</f>
        <v>0</v>
      </c>
      <c r="Q27" s="305">
        <f>SUMIF(表五、2017部门预算支出安排表!$C$8:$C$1033,B27,表五、2017部门预算支出安排表!$T$8:$T$1033)</f>
        <v>0</v>
      </c>
      <c r="R27" s="305">
        <f>SUMIF(表五、2017部门预算支出安排表!$C$8:$C$1033,B27,表五、2017部门预算支出安排表!$U$8:$U$1033)</f>
        <v>0</v>
      </c>
      <c r="S27" s="305">
        <f>SUMIF(表五、2017部门预算支出安排表!$C$8:$C$1033,B27,表五、2017部门预算支出安排表!$V$8:$V$1033)</f>
        <v>0</v>
      </c>
      <c r="T27" s="305">
        <f>SUMIF(表五、2017部门预算支出安排表!$C$8:$C$1033,B27,表五、2017部门预算支出安排表!$W$8:$W$1033)</f>
        <v>0</v>
      </c>
      <c r="U27" s="305">
        <f>SUMIF(表五、2017部门预算支出安排表!$C$8:$C$1033,B27,表五、2017部门预算支出安排表!$X$8:$X$1033)</f>
        <v>200000</v>
      </c>
    </row>
  </sheetData>
  <mergeCells count="3">
    <mergeCell ref="H2:L2"/>
    <mergeCell ref="M2:U2"/>
    <mergeCell ref="D2:G2"/>
  </mergeCells>
  <phoneticPr fontId="6" type="noConversion"/>
  <printOptions horizontalCentered="1"/>
  <pageMargins left="0.46" right="0.26" top="0.31496062992125984" bottom="0.23622047244094491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95"/>
  <sheetViews>
    <sheetView tabSelected="1" zoomScaleNormal="100" workbookViewId="0">
      <pane xSplit="11" ySplit="6" topLeftCell="L233" activePane="bottomRight" state="frozen"/>
      <selection activeCell="M57" sqref="M57"/>
      <selection pane="topRight" activeCell="M57" sqref="M57"/>
      <selection pane="bottomLeft" activeCell="M57" sqref="M57"/>
      <selection pane="bottomRight" activeCell="P236" sqref="P236"/>
    </sheetView>
  </sheetViews>
  <sheetFormatPr defaultRowHeight="19.2" customHeight="1"/>
  <cols>
    <col min="1" max="1" width="7.296875" style="47" customWidth="1"/>
    <col min="2" max="2" width="4.5" style="201" customWidth="1"/>
    <col min="3" max="3" width="5.296875" style="201" hidden="1" customWidth="1"/>
    <col min="4" max="4" width="6.09765625" style="639" hidden="1" customWidth="1"/>
    <col min="5" max="5" width="4.796875" style="567" customWidth="1"/>
    <col min="6" max="6" width="8.19921875" style="19" customWidth="1"/>
    <col min="7" max="7" width="14.19921875" style="282" customWidth="1"/>
    <col min="8" max="8" width="4.296875" style="189" customWidth="1"/>
    <col min="9" max="9" width="2.8984375" style="123" customWidth="1"/>
    <col min="10" max="10" width="6.19921875" style="240" customWidth="1"/>
    <col min="11" max="11" width="11.19921875" style="622" customWidth="1"/>
    <col min="12" max="12" width="7.19921875" style="237" customWidth="1"/>
    <col min="13" max="13" width="7.8984375" style="252" customWidth="1"/>
    <col min="14" max="14" width="7.59765625" style="253" customWidth="1"/>
    <col min="15" max="15" width="6.3984375" style="253" customWidth="1"/>
    <col min="16" max="16" width="4.796875" style="254" customWidth="1"/>
    <col min="17" max="17" width="5.8984375" style="562" customWidth="1"/>
    <col min="18" max="18" width="7.296875" style="562" customWidth="1"/>
    <col min="19" max="20" width="6.09765625" style="562" customWidth="1"/>
    <col min="21" max="21" width="5.5" style="562" customWidth="1"/>
    <col min="22" max="22" width="6.19921875" style="562" customWidth="1"/>
    <col min="23" max="23" width="6.3984375" style="562" customWidth="1"/>
    <col min="24" max="24" width="5.5" style="562" customWidth="1"/>
    <col min="25" max="25" width="9.765625E-2" style="107" customWidth="1"/>
    <col min="26" max="26" width="11.3984375" style="19" customWidth="1"/>
    <col min="27" max="27" width="18.59765625" style="608" customWidth="1"/>
    <col min="28" max="29" width="9.3984375" style="282" customWidth="1"/>
    <col min="30" max="31" width="10.19921875" style="282" customWidth="1"/>
    <col min="32" max="35" width="7.8984375" style="296" customWidth="1"/>
    <col min="36" max="36" width="7.8984375" style="282" customWidth="1"/>
    <col min="37" max="42" width="6.3984375" style="19" customWidth="1"/>
  </cols>
  <sheetData>
    <row r="1" spans="1:43" s="6" customFormat="1" ht="19.2" customHeight="1">
      <c r="A1" s="439" t="s">
        <v>547</v>
      </c>
      <c r="B1" s="202"/>
      <c r="C1" s="202"/>
      <c r="D1" s="640"/>
      <c r="E1" s="612"/>
      <c r="F1" s="33"/>
      <c r="G1" s="427"/>
      <c r="H1" s="428"/>
      <c r="I1" s="420"/>
      <c r="J1" s="429"/>
      <c r="K1" s="726">
        <f>K4-表四、2017公共财政预算支出汇总表!H4</f>
        <v>0</v>
      </c>
      <c r="L1" s="422"/>
      <c r="M1" s="430"/>
      <c r="O1" s="728" t="s">
        <v>71</v>
      </c>
      <c r="P1" s="551"/>
      <c r="S1" s="551"/>
      <c r="T1" s="551"/>
      <c r="U1" s="551"/>
      <c r="Y1" s="426"/>
      <c r="Z1" s="421" t="s">
        <v>559</v>
      </c>
      <c r="AA1" s="569"/>
      <c r="AB1" s="421"/>
      <c r="AC1" s="421"/>
      <c r="AD1" s="421"/>
      <c r="AE1" s="421"/>
      <c r="AF1" s="578"/>
      <c r="AG1" s="578"/>
      <c r="AH1" s="578"/>
      <c r="AI1" s="578"/>
      <c r="AJ1" s="609"/>
      <c r="AK1" s="33"/>
      <c r="AL1" s="33"/>
      <c r="AM1" s="33"/>
      <c r="AN1" s="33"/>
      <c r="AO1" s="33"/>
      <c r="AP1" s="33"/>
    </row>
    <row r="2" spans="1:43" s="6" customFormat="1" ht="23.4" customHeight="1">
      <c r="A2" s="314"/>
      <c r="B2" s="319"/>
      <c r="C2" s="316"/>
      <c r="D2" s="641"/>
      <c r="E2" s="613"/>
      <c r="F2" s="641"/>
      <c r="G2" s="316"/>
      <c r="H2" s="316"/>
      <c r="I2" s="431"/>
      <c r="J2" s="314"/>
      <c r="K2" s="618"/>
      <c r="L2" s="776" t="s">
        <v>75</v>
      </c>
      <c r="M2" s="777"/>
      <c r="N2" s="777"/>
      <c r="O2" s="777"/>
      <c r="P2" s="773" t="s">
        <v>827</v>
      </c>
      <c r="Q2" s="774"/>
      <c r="R2" s="774"/>
      <c r="S2" s="774"/>
      <c r="T2" s="774"/>
      <c r="U2" s="774"/>
      <c r="V2" s="774"/>
      <c r="W2" s="774"/>
      <c r="X2" s="775"/>
      <c r="Y2" s="531"/>
      <c r="Z2" s="314"/>
      <c r="AA2" s="579"/>
      <c r="AB2" s="580"/>
      <c r="AC2" s="580"/>
      <c r="AD2" s="580"/>
      <c r="AE2" s="580"/>
      <c r="AF2" s="772" t="s">
        <v>886</v>
      </c>
      <c r="AG2" s="772"/>
      <c r="AH2" s="772"/>
      <c r="AI2" s="772"/>
      <c r="AJ2" s="610"/>
      <c r="AK2" s="773" t="s">
        <v>827</v>
      </c>
      <c r="AL2" s="774"/>
      <c r="AM2" s="774"/>
      <c r="AN2" s="774"/>
      <c r="AO2" s="774"/>
      <c r="AP2" s="775"/>
    </row>
    <row r="3" spans="1:43" s="323" customFormat="1" ht="39.6" customHeight="1">
      <c r="A3" s="700" t="s">
        <v>2395</v>
      </c>
      <c r="B3" s="320" t="s">
        <v>374</v>
      </c>
      <c r="C3" s="318" t="s">
        <v>85</v>
      </c>
      <c r="D3" s="642" t="s">
        <v>432</v>
      </c>
      <c r="E3" s="318" t="s">
        <v>433</v>
      </c>
      <c r="F3" s="320" t="s">
        <v>691</v>
      </c>
      <c r="G3" s="320" t="s">
        <v>276</v>
      </c>
      <c r="H3" s="317" t="s">
        <v>434</v>
      </c>
      <c r="I3" s="701" t="s">
        <v>435</v>
      </c>
      <c r="J3" s="315" t="s">
        <v>788</v>
      </c>
      <c r="K3" s="619" t="s">
        <v>789</v>
      </c>
      <c r="L3" s="255" t="s">
        <v>359</v>
      </c>
      <c r="M3" s="255" t="s">
        <v>445</v>
      </c>
      <c r="N3" s="255" t="s">
        <v>360</v>
      </c>
      <c r="O3" s="547" t="s">
        <v>873</v>
      </c>
      <c r="P3" s="255" t="s">
        <v>359</v>
      </c>
      <c r="Q3" s="536" t="s">
        <v>445</v>
      </c>
      <c r="R3" s="536" t="s">
        <v>348</v>
      </c>
      <c r="S3" s="552" t="s">
        <v>918</v>
      </c>
      <c r="T3" s="552" t="s">
        <v>919</v>
      </c>
      <c r="U3" s="552" t="s">
        <v>920</v>
      </c>
      <c r="V3" s="552" t="s">
        <v>878</v>
      </c>
      <c r="W3" s="552" t="s">
        <v>877</v>
      </c>
      <c r="X3" s="552" t="s">
        <v>873</v>
      </c>
      <c r="Y3" s="255"/>
      <c r="Z3" s="322" t="s">
        <v>74</v>
      </c>
      <c r="AA3" s="581" t="s">
        <v>879</v>
      </c>
      <c r="AB3" s="568" t="s">
        <v>880</v>
      </c>
      <c r="AC3" s="239" t="s">
        <v>897</v>
      </c>
      <c r="AD3" s="239" t="s">
        <v>881</v>
      </c>
      <c r="AE3" s="239" t="s">
        <v>882</v>
      </c>
      <c r="AF3" s="582" t="s">
        <v>883</v>
      </c>
      <c r="AG3" s="582" t="s">
        <v>884</v>
      </c>
      <c r="AH3" s="582" t="s">
        <v>885</v>
      </c>
      <c r="AI3" s="582" t="s">
        <v>887</v>
      </c>
      <c r="AJ3" s="566" t="s">
        <v>882</v>
      </c>
      <c r="AK3" s="582" t="s">
        <v>359</v>
      </c>
      <c r="AL3" s="582" t="s">
        <v>445</v>
      </c>
      <c r="AM3" s="582" t="s">
        <v>348</v>
      </c>
      <c r="AN3" s="582" t="s">
        <v>888</v>
      </c>
      <c r="AO3" s="582" t="s">
        <v>889</v>
      </c>
      <c r="AP3" s="582" t="s">
        <v>890</v>
      </c>
      <c r="AQ3" s="582" t="s">
        <v>2370</v>
      </c>
    </row>
    <row r="4" spans="1:43" s="654" customFormat="1" ht="22.2" customHeight="1">
      <c r="A4" s="645" t="s">
        <v>431</v>
      </c>
      <c r="B4" s="646">
        <f>SUM(B7:B1035)</f>
        <v>319</v>
      </c>
      <c r="C4" s="646"/>
      <c r="D4" s="647"/>
      <c r="E4" s="648"/>
      <c r="F4" s="648"/>
      <c r="G4" s="649" t="s">
        <v>227</v>
      </c>
      <c r="H4" s="648"/>
      <c r="I4" s="648"/>
      <c r="J4" s="650">
        <v>188845047</v>
      </c>
      <c r="K4" s="651">
        <f>SUM(L4:X4)</f>
        <v>219569383</v>
      </c>
      <c r="L4" s="652">
        <f>SUMIF($E$7:$E$1034,"&gt;0",L7:L1034)</f>
        <v>37164507</v>
      </c>
      <c r="M4" s="652">
        <f>SUMIF($E$7:$E$1034,"&gt;0",M7:M1034)</f>
        <v>31527683</v>
      </c>
      <c r="N4" s="652">
        <f>SUMIF($E$7:$E$1034,"&gt;0",N7:N1034)</f>
        <v>7619329</v>
      </c>
      <c r="O4" s="652">
        <f>SUMIF($E$7:$E$1034,"&gt;0",O7:O1034)</f>
        <v>3099000</v>
      </c>
      <c r="P4" s="652">
        <f>SUMIF($E$7:$E$1034,"&gt;0",P7:P1034)</f>
        <v>0</v>
      </c>
      <c r="Q4" s="652">
        <f t="shared" ref="Q4:Y4" si="0">SUMIF($E$15:$E$1034,"&gt;0",Q15:Q1034)</f>
        <v>15539240</v>
      </c>
      <c r="R4" s="652">
        <f t="shared" si="0"/>
        <v>41004624</v>
      </c>
      <c r="S4" s="652">
        <f t="shared" si="0"/>
        <v>7000000</v>
      </c>
      <c r="T4" s="652">
        <f t="shared" si="0"/>
        <v>3380000</v>
      </c>
      <c r="U4" s="652">
        <f t="shared" si="0"/>
        <v>5200000</v>
      </c>
      <c r="V4" s="652">
        <f t="shared" si="0"/>
        <v>46100000</v>
      </c>
      <c r="W4" s="652">
        <f t="shared" si="0"/>
        <v>21735000</v>
      </c>
      <c r="X4" s="652">
        <f t="shared" si="0"/>
        <v>200000</v>
      </c>
      <c r="Y4" s="653">
        <f t="shared" si="0"/>
        <v>0</v>
      </c>
      <c r="Z4" s="653"/>
      <c r="AA4" s="653">
        <f t="shared" ref="AA4:AB4" si="1">SUM(AA7:AA995)</f>
        <v>62868088</v>
      </c>
      <c r="AB4" s="653">
        <f t="shared" si="1"/>
        <v>1754771</v>
      </c>
      <c r="AC4" s="653">
        <f>SUM(AC7:AC995)</f>
        <v>105387931</v>
      </c>
      <c r="AD4" s="653">
        <f>AE4+AJ4</f>
        <v>173786650</v>
      </c>
      <c r="AE4" s="653">
        <f t="shared" ref="AE4:AP4" si="2">SUM(AE7:AE995)</f>
        <v>56550196</v>
      </c>
      <c r="AF4" s="653">
        <f t="shared" si="2"/>
        <v>26889831</v>
      </c>
      <c r="AG4" s="653">
        <f t="shared" si="2"/>
        <v>23437477</v>
      </c>
      <c r="AH4" s="653">
        <f t="shared" si="2"/>
        <v>6222888</v>
      </c>
      <c r="AI4" s="653">
        <f t="shared" si="2"/>
        <v>0</v>
      </c>
      <c r="AJ4" s="653">
        <f t="shared" si="2"/>
        <v>117236454</v>
      </c>
      <c r="AK4" s="653">
        <f t="shared" si="2"/>
        <v>347500</v>
      </c>
      <c r="AL4" s="653">
        <f t="shared" si="2"/>
        <v>4285501</v>
      </c>
      <c r="AM4" s="653">
        <f t="shared" si="2"/>
        <v>1870500</v>
      </c>
      <c r="AN4" s="653">
        <f t="shared" si="2"/>
        <v>60336249</v>
      </c>
      <c r="AO4" s="653">
        <f t="shared" si="2"/>
        <v>48885514</v>
      </c>
      <c r="AP4" s="653">
        <f t="shared" si="2"/>
        <v>1511190</v>
      </c>
    </row>
    <row r="5" spans="1:43" s="654" customFormat="1" ht="22.2" customHeight="1">
      <c r="A5" s="655" t="s">
        <v>952</v>
      </c>
      <c r="B5" s="656"/>
      <c r="C5" s="656"/>
      <c r="D5" s="657"/>
      <c r="E5" s="655"/>
      <c r="F5" s="655"/>
      <c r="G5" s="658" t="s">
        <v>947</v>
      </c>
      <c r="H5" s="655" t="s">
        <v>950</v>
      </c>
      <c r="I5" s="655"/>
      <c r="J5" s="659"/>
      <c r="K5" s="660">
        <f>SUMIF($H$7:$H$1035,"本级",$K$7:$K$1035)</f>
        <v>99056743</v>
      </c>
      <c r="L5" s="661">
        <f>SUMIF($H$7:$H$1035,"本级",$L$7:$L$1035)</f>
        <v>37164507</v>
      </c>
      <c r="M5" s="661">
        <f>SUMIF($H$7:$H$1035,"本级",$M$7:$M$1035)</f>
        <v>31527683</v>
      </c>
      <c r="N5" s="661">
        <f>SUMIF($H$7:$H$1035,"本级",$N$7:$N$1035)</f>
        <v>7619329</v>
      </c>
      <c r="O5" s="661">
        <f>SUMIF($H$7:$H$1035,"本级",$O$7:$O$1035)</f>
        <v>3099000</v>
      </c>
      <c r="P5" s="661">
        <f>SUMIF($H$7:$H$1035,"本级",$P$7:$P$1035)</f>
        <v>0</v>
      </c>
      <c r="Q5" s="661">
        <f>SUMIF($H$7:$H$1035,"本级",$Q$7:$Q$1035)</f>
        <v>1240000</v>
      </c>
      <c r="R5" s="661">
        <f>SUMIF($H$7:$H$1035,"本级",$R$7:$R$1035)</f>
        <v>1336224</v>
      </c>
      <c r="S5" s="661">
        <f>SUMIF($H$7:$H$1035,"本级",$S$7:$S$1035)</f>
        <v>7000000</v>
      </c>
      <c r="T5" s="661">
        <f>SUMIF($H$7:$H$1035,"本级",$T$7:$T$1035)</f>
        <v>3380000</v>
      </c>
      <c r="U5" s="661">
        <f>SUMIF($H$7:$H$1035,"本级",$U$7:$U$1035)</f>
        <v>5200000</v>
      </c>
      <c r="V5" s="661">
        <f>SUMIF($H$7:$H$1035,"本级",$V$7:$V$1035)</f>
        <v>0</v>
      </c>
      <c r="W5" s="661">
        <f>SUMIF($H$7:$H$1035,"本级",$W$7:$W$1035)</f>
        <v>1290000</v>
      </c>
      <c r="X5" s="661">
        <f>SUMIF($H$7:$H$1035,"本级",$X$7:$X$1035)</f>
        <v>200000</v>
      </c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</row>
    <row r="6" spans="1:43" s="654" customFormat="1" ht="22.2" customHeight="1">
      <c r="A6" s="655" t="s">
        <v>953</v>
      </c>
      <c r="B6" s="656"/>
      <c r="C6" s="656"/>
      <c r="D6" s="657"/>
      <c r="E6" s="655"/>
      <c r="F6" s="655"/>
      <c r="G6" s="658" t="s">
        <v>948</v>
      </c>
      <c r="H6" s="655" t="s">
        <v>951</v>
      </c>
      <c r="I6" s="655"/>
      <c r="J6" s="659"/>
      <c r="K6" s="660">
        <f>SUMIF($H$7:$H$1035,"专项指标",$K$7:$K$1035)</f>
        <v>120512640</v>
      </c>
      <c r="L6" s="661">
        <f>L4-L5</f>
        <v>0</v>
      </c>
      <c r="M6" s="661">
        <f>SUMIF($H$7:$H$1035,"专项指标",$M$7:$M$1035)</f>
        <v>0</v>
      </c>
      <c r="N6" s="661">
        <f t="shared" ref="N6:Y6" si="3">N4-N5</f>
        <v>0</v>
      </c>
      <c r="O6" s="661">
        <f t="shared" si="3"/>
        <v>0</v>
      </c>
      <c r="P6" s="661">
        <f t="shared" si="3"/>
        <v>0</v>
      </c>
      <c r="Q6" s="661">
        <f t="shared" si="3"/>
        <v>14299240</v>
      </c>
      <c r="R6" s="661">
        <f t="shared" si="3"/>
        <v>39668400</v>
      </c>
      <c r="S6" s="661">
        <f t="shared" si="3"/>
        <v>0</v>
      </c>
      <c r="T6" s="661">
        <f t="shared" si="3"/>
        <v>0</v>
      </c>
      <c r="U6" s="661">
        <f t="shared" si="3"/>
        <v>0</v>
      </c>
      <c r="V6" s="661">
        <f t="shared" si="3"/>
        <v>46100000</v>
      </c>
      <c r="W6" s="661">
        <f t="shared" si="3"/>
        <v>20445000</v>
      </c>
      <c r="X6" s="661">
        <f t="shared" si="3"/>
        <v>0</v>
      </c>
      <c r="Y6" s="662">
        <f t="shared" si="3"/>
        <v>0</v>
      </c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</row>
    <row r="7" spans="1:43" s="6" customFormat="1" ht="19.2" customHeight="1">
      <c r="A7" s="636" t="s">
        <v>582</v>
      </c>
      <c r="B7" s="108">
        <v>8</v>
      </c>
      <c r="C7" s="637"/>
      <c r="D7" s="638"/>
      <c r="E7" s="614"/>
      <c r="F7" s="635"/>
      <c r="G7" s="41"/>
      <c r="H7" s="125"/>
      <c r="I7" s="124"/>
      <c r="J7" s="241">
        <v>1212441</v>
      </c>
      <c r="K7" s="620">
        <f t="shared" ref="K7:R7" si="4">SUM(K8:K26)</f>
        <v>1366789</v>
      </c>
      <c r="L7" s="241">
        <f t="shared" si="4"/>
        <v>574326</v>
      </c>
      <c r="M7" s="241">
        <f t="shared" si="4"/>
        <v>727000</v>
      </c>
      <c r="N7" s="241">
        <f t="shared" si="4"/>
        <v>65463</v>
      </c>
      <c r="O7" s="241">
        <f t="shared" si="4"/>
        <v>0</v>
      </c>
      <c r="P7" s="241">
        <f t="shared" si="4"/>
        <v>0</v>
      </c>
      <c r="Q7" s="241">
        <f t="shared" si="4"/>
        <v>0</v>
      </c>
      <c r="R7" s="241">
        <f t="shared" si="4"/>
        <v>0</v>
      </c>
      <c r="S7" s="241"/>
      <c r="T7" s="241"/>
      <c r="U7" s="241"/>
      <c r="V7" s="241">
        <f>SUM(V8:V26)</f>
        <v>0</v>
      </c>
      <c r="W7" s="442">
        <f>SUM(W8:W26)</f>
        <v>0</v>
      </c>
      <c r="X7" s="442">
        <f>SUM(X8:X26)</f>
        <v>0</v>
      </c>
      <c r="Y7" s="644"/>
      <c r="Z7" s="42"/>
      <c r="AA7" s="584">
        <v>276274</v>
      </c>
      <c r="AB7" s="287"/>
      <c r="AC7" s="287">
        <v>232840</v>
      </c>
      <c r="AD7" s="535">
        <f t="shared" ref="AD7:AD76" si="5">AE7+AJ7</f>
        <v>2328400</v>
      </c>
      <c r="AE7" s="287">
        <f>SUM(AF7:AH7)</f>
        <v>2328400</v>
      </c>
      <c r="AF7" s="583">
        <v>1168400</v>
      </c>
      <c r="AG7" s="583">
        <v>980000</v>
      </c>
      <c r="AH7" s="583">
        <v>180000</v>
      </c>
      <c r="AI7" s="583"/>
      <c r="AJ7" s="287"/>
      <c r="AK7" s="42"/>
      <c r="AL7" s="42"/>
      <c r="AM7" s="42"/>
      <c r="AN7" s="42"/>
      <c r="AO7" s="42"/>
      <c r="AP7" s="42"/>
    </row>
    <row r="8" spans="1:43" s="6" customFormat="1" ht="19.2" customHeight="1">
      <c r="A8" s="99"/>
      <c r="B8" s="108"/>
      <c r="C8" s="203" t="str">
        <f t="shared" ref="C8:C13" si="6">LEFT(E8,3)</f>
        <v>201</v>
      </c>
      <c r="D8" s="638" t="str">
        <f t="shared" ref="D8:D13" si="7">LEFT(E8,5)</f>
        <v>20103</v>
      </c>
      <c r="E8" s="614">
        <v>2010301</v>
      </c>
      <c r="F8" s="7" t="s">
        <v>582</v>
      </c>
      <c r="G8" s="283" t="s">
        <v>375</v>
      </c>
      <c r="H8" s="35" t="s">
        <v>65</v>
      </c>
      <c r="I8" s="124">
        <v>301</v>
      </c>
      <c r="J8" s="241">
        <v>384300</v>
      </c>
      <c r="K8" s="621">
        <f>SUM(L8:X8)</f>
        <v>426024</v>
      </c>
      <c r="L8" s="257">
        <v>426024</v>
      </c>
      <c r="M8" s="256"/>
      <c r="N8" s="241"/>
      <c r="O8" s="241"/>
      <c r="P8" s="241"/>
      <c r="Q8" s="442"/>
      <c r="R8" s="442"/>
      <c r="S8" s="442"/>
      <c r="T8" s="442"/>
      <c r="U8" s="442"/>
      <c r="V8" s="442"/>
      <c r="W8" s="442"/>
      <c r="X8" s="442"/>
      <c r="Y8" s="95"/>
      <c r="Z8" s="42"/>
      <c r="AA8" s="584"/>
      <c r="AB8" s="287"/>
      <c r="AC8" s="287"/>
      <c r="AD8" s="535">
        <f t="shared" si="5"/>
        <v>0</v>
      </c>
      <c r="AE8" s="287"/>
      <c r="AF8" s="583"/>
      <c r="AG8" s="583"/>
      <c r="AH8" s="583"/>
      <c r="AI8" s="583"/>
      <c r="AJ8" s="287"/>
      <c r="AK8" s="42"/>
      <c r="AL8" s="42"/>
      <c r="AM8" s="42"/>
      <c r="AN8" s="42"/>
      <c r="AO8" s="42"/>
      <c r="AP8" s="42"/>
    </row>
    <row r="9" spans="1:43" s="6" customFormat="1" ht="19.2" customHeight="1">
      <c r="A9" s="99"/>
      <c r="B9" s="108"/>
      <c r="C9" s="203" t="str">
        <f t="shared" si="6"/>
        <v>201</v>
      </c>
      <c r="D9" s="638" t="str">
        <f t="shared" si="7"/>
        <v>20103</v>
      </c>
      <c r="E9" s="614">
        <v>2010301</v>
      </c>
      <c r="F9" s="7" t="s">
        <v>582</v>
      </c>
      <c r="G9" s="283" t="s">
        <v>376</v>
      </c>
      <c r="H9" s="35" t="s">
        <v>65</v>
      </c>
      <c r="I9" s="124">
        <v>301</v>
      </c>
      <c r="J9" s="241">
        <v>90000</v>
      </c>
      <c r="K9" s="621">
        <f t="shared" ref="K9:K83" si="8">SUM(L9:X9)</f>
        <v>84000</v>
      </c>
      <c r="L9" s="256">
        <v>84000</v>
      </c>
      <c r="M9" s="256"/>
      <c r="N9" s="241"/>
      <c r="O9" s="241"/>
      <c r="P9" s="241"/>
      <c r="Q9" s="442"/>
      <c r="R9" s="442"/>
      <c r="S9" s="442"/>
      <c r="T9" s="442"/>
      <c r="U9" s="442"/>
      <c r="V9" s="442"/>
      <c r="W9" s="442"/>
      <c r="X9" s="442"/>
      <c r="Y9" s="95"/>
      <c r="Z9" s="42"/>
      <c r="AA9" s="584"/>
      <c r="AB9" s="287"/>
      <c r="AC9" s="287"/>
      <c r="AD9" s="535">
        <f t="shared" si="5"/>
        <v>0</v>
      </c>
      <c r="AE9" s="287"/>
      <c r="AF9" s="583"/>
      <c r="AG9" s="583"/>
      <c r="AH9" s="583"/>
      <c r="AI9" s="583"/>
      <c r="AJ9" s="287"/>
      <c r="AK9" s="42"/>
      <c r="AL9" s="42"/>
      <c r="AM9" s="42"/>
      <c r="AN9" s="42"/>
      <c r="AO9" s="42"/>
      <c r="AP9" s="42"/>
    </row>
    <row r="10" spans="1:43" s="6" customFormat="1" ht="19.2" customHeight="1">
      <c r="A10" s="99"/>
      <c r="B10" s="108"/>
      <c r="C10" s="203" t="str">
        <f t="shared" si="6"/>
        <v>201</v>
      </c>
      <c r="D10" s="638" t="str">
        <f t="shared" si="7"/>
        <v>20103</v>
      </c>
      <c r="E10" s="614">
        <v>2010301</v>
      </c>
      <c r="F10" s="7" t="s">
        <v>582</v>
      </c>
      <c r="G10" s="283" t="s">
        <v>377</v>
      </c>
      <c r="H10" s="35" t="s">
        <v>65</v>
      </c>
      <c r="I10" s="124">
        <v>301</v>
      </c>
      <c r="J10" s="241">
        <v>32025</v>
      </c>
      <c r="K10" s="621">
        <f t="shared" si="8"/>
        <v>35502</v>
      </c>
      <c r="L10" s="257">
        <v>35502</v>
      </c>
      <c r="M10" s="256"/>
      <c r="N10" s="241"/>
      <c r="O10" s="241"/>
      <c r="P10" s="241"/>
      <c r="Q10" s="442"/>
      <c r="R10" s="442"/>
      <c r="S10" s="442"/>
      <c r="T10" s="442"/>
      <c r="U10" s="442"/>
      <c r="V10" s="442"/>
      <c r="W10" s="442"/>
      <c r="X10" s="442"/>
      <c r="Y10" s="95"/>
      <c r="Z10" s="42"/>
      <c r="AA10" s="584"/>
      <c r="AB10" s="287"/>
      <c r="AC10" s="287"/>
      <c r="AD10" s="535">
        <f t="shared" si="5"/>
        <v>0</v>
      </c>
      <c r="AE10" s="287"/>
      <c r="AF10" s="583"/>
      <c r="AG10" s="583"/>
      <c r="AH10" s="583"/>
      <c r="AI10" s="583"/>
      <c r="AJ10" s="287"/>
      <c r="AK10" s="42"/>
      <c r="AL10" s="42"/>
      <c r="AM10" s="42"/>
      <c r="AN10" s="42"/>
      <c r="AO10" s="42"/>
      <c r="AP10" s="42"/>
    </row>
    <row r="11" spans="1:43" s="6" customFormat="1" ht="19.2" customHeight="1">
      <c r="A11" s="99"/>
      <c r="B11" s="108"/>
      <c r="C11" s="203" t="str">
        <f t="shared" si="6"/>
        <v>201</v>
      </c>
      <c r="D11" s="638" t="str">
        <f t="shared" si="7"/>
        <v>20103</v>
      </c>
      <c r="E11" s="614">
        <v>2010301</v>
      </c>
      <c r="F11" s="7" t="s">
        <v>582</v>
      </c>
      <c r="G11" s="283" t="s">
        <v>917</v>
      </c>
      <c r="H11" s="35" t="s">
        <v>65</v>
      </c>
      <c r="I11" s="124">
        <v>301</v>
      </c>
      <c r="J11" s="241">
        <v>32400</v>
      </c>
      <c r="K11" s="621">
        <f t="shared" si="8"/>
        <v>28800</v>
      </c>
      <c r="L11" s="257">
        <v>28800</v>
      </c>
      <c r="M11" s="256"/>
      <c r="N11" s="241"/>
      <c r="O11" s="241"/>
      <c r="P11" s="241"/>
      <c r="Q11" s="442"/>
      <c r="R11" s="442"/>
      <c r="S11" s="442"/>
      <c r="T11" s="442"/>
      <c r="U11" s="442"/>
      <c r="V11" s="442"/>
      <c r="W11" s="442"/>
      <c r="X11" s="442"/>
      <c r="Y11" s="95"/>
      <c r="Z11" s="42"/>
      <c r="AA11" s="584"/>
      <c r="AB11" s="287"/>
      <c r="AC11" s="287"/>
      <c r="AD11" s="535">
        <f t="shared" si="5"/>
        <v>0</v>
      </c>
      <c r="AE11" s="287"/>
      <c r="AF11" s="583"/>
      <c r="AG11" s="583"/>
      <c r="AH11" s="583"/>
      <c r="AI11" s="583"/>
      <c r="AJ11" s="287"/>
      <c r="AK11" s="42"/>
      <c r="AL11" s="42"/>
      <c r="AM11" s="42"/>
      <c r="AN11" s="42"/>
      <c r="AO11" s="42"/>
      <c r="AP11" s="42"/>
    </row>
    <row r="12" spans="1:43" s="6" customFormat="1" ht="19.2" customHeight="1">
      <c r="A12" s="99"/>
      <c r="B12" s="108"/>
      <c r="C12" s="203" t="str">
        <f>LEFT(E12,3)</f>
        <v>201</v>
      </c>
      <c r="D12" s="638" t="str">
        <f>LEFT(E12,5)</f>
        <v>20103</v>
      </c>
      <c r="E12" s="614">
        <v>2010301</v>
      </c>
      <c r="F12" s="7" t="s">
        <v>582</v>
      </c>
      <c r="G12" s="283" t="s">
        <v>378</v>
      </c>
      <c r="H12" s="35" t="s">
        <v>65</v>
      </c>
      <c r="I12" s="124">
        <v>303</v>
      </c>
      <c r="J12" s="241">
        <v>46116</v>
      </c>
      <c r="K12" s="621">
        <f t="shared" si="8"/>
        <v>65463</v>
      </c>
      <c r="L12" s="257"/>
      <c r="M12" s="256"/>
      <c r="N12" s="241">
        <v>65463</v>
      </c>
      <c r="O12" s="241"/>
      <c r="P12" s="241"/>
      <c r="Q12" s="442"/>
      <c r="R12" s="442"/>
      <c r="S12" s="442"/>
      <c r="T12" s="442"/>
      <c r="U12" s="442"/>
      <c r="V12" s="442"/>
      <c r="W12" s="442"/>
      <c r="X12" s="442"/>
      <c r="Y12" s="95"/>
      <c r="Z12" s="42"/>
      <c r="AA12" s="584"/>
      <c r="AB12" s="287"/>
      <c r="AC12" s="287"/>
      <c r="AD12" s="535">
        <f t="shared" si="5"/>
        <v>0</v>
      </c>
      <c r="AE12" s="287"/>
      <c r="AF12" s="583"/>
      <c r="AG12" s="583"/>
      <c r="AH12" s="583"/>
      <c r="AI12" s="583"/>
      <c r="AJ12" s="287"/>
      <c r="AK12" s="42"/>
      <c r="AL12" s="42"/>
      <c r="AM12" s="42"/>
      <c r="AN12" s="42"/>
      <c r="AO12" s="42"/>
      <c r="AP12" s="42"/>
    </row>
    <row r="13" spans="1:43" s="6" customFormat="1" ht="19.2" customHeight="1">
      <c r="A13" s="99"/>
      <c r="B13" s="108"/>
      <c r="C13" s="203" t="str">
        <f t="shared" si="6"/>
        <v>201</v>
      </c>
      <c r="D13" s="638" t="str">
        <f t="shared" si="7"/>
        <v>20103</v>
      </c>
      <c r="E13" s="614">
        <v>2010301</v>
      </c>
      <c r="F13" s="7" t="s">
        <v>582</v>
      </c>
      <c r="G13" s="283" t="s">
        <v>916</v>
      </c>
      <c r="H13" s="35" t="s">
        <v>65</v>
      </c>
      <c r="I13" s="124">
        <v>302</v>
      </c>
      <c r="J13" s="241">
        <v>75600</v>
      </c>
      <c r="K13" s="621">
        <f t="shared" si="8"/>
        <v>66000</v>
      </c>
      <c r="L13" s="257"/>
      <c r="M13" s="257">
        <v>66000</v>
      </c>
      <c r="N13" s="41"/>
      <c r="O13" s="257"/>
      <c r="P13" s="241"/>
      <c r="Q13" s="442"/>
      <c r="R13" s="442"/>
      <c r="S13" s="442"/>
      <c r="T13" s="442"/>
      <c r="U13" s="442"/>
      <c r="V13" s="442"/>
      <c r="W13" s="442"/>
      <c r="X13" s="442"/>
      <c r="Y13" s="95"/>
      <c r="Z13" s="42"/>
      <c r="AA13" s="584"/>
      <c r="AB13" s="287"/>
      <c r="AC13" s="287"/>
      <c r="AD13" s="535">
        <f t="shared" si="5"/>
        <v>0</v>
      </c>
      <c r="AE13" s="287"/>
      <c r="AF13" s="583"/>
      <c r="AG13" s="583"/>
      <c r="AH13" s="583"/>
      <c r="AI13" s="583"/>
      <c r="AJ13" s="287"/>
      <c r="AK13" s="42"/>
      <c r="AL13" s="42"/>
      <c r="AM13" s="42"/>
      <c r="AN13" s="42"/>
      <c r="AO13" s="42"/>
      <c r="AP13" s="42"/>
    </row>
    <row r="14" spans="1:43" s="6" customFormat="1" ht="19.2" customHeight="1">
      <c r="A14" s="99"/>
      <c r="B14" s="108"/>
      <c r="C14" s="203" t="str">
        <f>LEFT(E14,3)</f>
        <v>201</v>
      </c>
      <c r="D14" s="638" t="str">
        <f>LEFT(E14,5)</f>
        <v>20103</v>
      </c>
      <c r="E14" s="614">
        <v>2010301</v>
      </c>
      <c r="F14" s="635" t="s">
        <v>582</v>
      </c>
      <c r="G14" s="283" t="s">
        <v>515</v>
      </c>
      <c r="H14" s="35" t="s">
        <v>65</v>
      </c>
      <c r="I14" s="124">
        <v>302</v>
      </c>
      <c r="J14" s="241">
        <v>9000</v>
      </c>
      <c r="K14" s="621">
        <f t="shared" si="8"/>
        <v>9000</v>
      </c>
      <c r="L14" s="257"/>
      <c r="M14" s="256">
        <v>9000</v>
      </c>
      <c r="N14" s="257"/>
      <c r="O14" s="257"/>
      <c r="P14" s="241"/>
      <c r="Q14" s="442"/>
      <c r="R14" s="442"/>
      <c r="S14" s="442"/>
      <c r="T14" s="442"/>
      <c r="U14" s="442"/>
      <c r="V14" s="442"/>
      <c r="W14" s="442"/>
      <c r="X14" s="442"/>
      <c r="Y14" s="95"/>
      <c r="Z14" s="42"/>
      <c r="AA14" s="584"/>
      <c r="AB14" s="287"/>
      <c r="AC14" s="287"/>
      <c r="AD14" s="535">
        <f t="shared" si="5"/>
        <v>0</v>
      </c>
      <c r="AE14" s="287"/>
      <c r="AF14" s="583"/>
      <c r="AG14" s="583"/>
      <c r="AH14" s="583"/>
      <c r="AI14" s="583"/>
      <c r="AJ14" s="287"/>
      <c r="AK14" s="42"/>
      <c r="AL14" s="42"/>
      <c r="AM14" s="42"/>
      <c r="AN14" s="42"/>
      <c r="AO14" s="42"/>
      <c r="AP14" s="42"/>
    </row>
    <row r="15" spans="1:43" ht="19.2" customHeight="1">
      <c r="A15" s="104"/>
      <c r="B15" s="203"/>
      <c r="C15" s="203" t="str">
        <f t="shared" ref="C15:C23" si="9">LEFT(E15,3)</f>
        <v>201</v>
      </c>
      <c r="D15" s="638" t="str">
        <f t="shared" ref="D15:D24" si="10">LEFT(E15,5)</f>
        <v>20103</v>
      </c>
      <c r="E15" s="614">
        <v>2010301</v>
      </c>
      <c r="F15" s="7" t="s">
        <v>582</v>
      </c>
      <c r="G15" s="284" t="s">
        <v>640</v>
      </c>
      <c r="H15" s="35" t="s">
        <v>70</v>
      </c>
      <c r="I15" s="125">
        <v>302</v>
      </c>
      <c r="J15" s="242">
        <v>2000</v>
      </c>
      <c r="K15" s="621">
        <f t="shared" si="8"/>
        <v>2000</v>
      </c>
      <c r="L15" s="257"/>
      <c r="M15" s="258">
        <v>2000</v>
      </c>
      <c r="N15" s="259"/>
      <c r="O15" s="259"/>
      <c r="P15" s="245"/>
      <c r="Q15" s="553"/>
      <c r="R15" s="553"/>
      <c r="S15" s="553"/>
      <c r="T15" s="553"/>
      <c r="U15" s="553"/>
      <c r="V15" s="553"/>
      <c r="W15" s="553"/>
      <c r="X15" s="553"/>
      <c r="Y15" s="96"/>
      <c r="Z15" s="20"/>
      <c r="AA15" s="585"/>
      <c r="AB15" s="289"/>
      <c r="AC15" s="289"/>
      <c r="AD15" s="535">
        <f t="shared" si="5"/>
        <v>0</v>
      </c>
      <c r="AE15" s="289"/>
      <c r="AF15" s="423"/>
      <c r="AG15" s="423"/>
      <c r="AH15" s="423"/>
      <c r="AI15" s="423"/>
      <c r="AJ15" s="289"/>
      <c r="AK15" s="20"/>
      <c r="AL15" s="20"/>
      <c r="AM15" s="20"/>
      <c r="AN15" s="20"/>
      <c r="AO15" s="20"/>
      <c r="AP15" s="20"/>
    </row>
    <row r="16" spans="1:43" ht="19.2" customHeight="1">
      <c r="A16" s="94"/>
      <c r="B16" s="203"/>
      <c r="C16" s="203" t="str">
        <f t="shared" si="9"/>
        <v>201</v>
      </c>
      <c r="D16" s="638" t="str">
        <f t="shared" si="10"/>
        <v>20103</v>
      </c>
      <c r="E16" s="614">
        <v>2010301</v>
      </c>
      <c r="F16" s="7" t="s">
        <v>582</v>
      </c>
      <c r="G16" s="284" t="s">
        <v>641</v>
      </c>
      <c r="H16" s="35" t="s">
        <v>70</v>
      </c>
      <c r="I16" s="125">
        <v>302</v>
      </c>
      <c r="J16" s="242">
        <v>276000</v>
      </c>
      <c r="K16" s="621">
        <f t="shared" si="8"/>
        <v>276000</v>
      </c>
      <c r="L16" s="257"/>
      <c r="M16" s="258">
        <v>276000</v>
      </c>
      <c r="N16" s="259"/>
      <c r="O16" s="259"/>
      <c r="P16" s="245"/>
      <c r="Q16" s="553"/>
      <c r="R16" s="553"/>
      <c r="S16" s="553"/>
      <c r="T16" s="553"/>
      <c r="U16" s="553"/>
      <c r="V16" s="553"/>
      <c r="W16" s="553"/>
      <c r="X16" s="553"/>
      <c r="Y16" s="96"/>
      <c r="Z16" s="20"/>
      <c r="AA16" s="585"/>
      <c r="AB16" s="289"/>
      <c r="AC16" s="289"/>
      <c r="AD16" s="535">
        <f t="shared" si="5"/>
        <v>0</v>
      </c>
      <c r="AE16" s="289"/>
      <c r="AF16" s="423"/>
      <c r="AG16" s="423"/>
      <c r="AH16" s="423"/>
      <c r="AI16" s="423"/>
      <c r="AJ16" s="289"/>
      <c r="AK16" s="20"/>
      <c r="AL16" s="20"/>
      <c r="AM16" s="20"/>
      <c r="AN16" s="20"/>
      <c r="AO16" s="20"/>
      <c r="AP16" s="20"/>
    </row>
    <row r="17" spans="1:42" ht="19.2" customHeight="1">
      <c r="A17" s="94"/>
      <c r="B17" s="203"/>
      <c r="C17" s="203" t="str">
        <f t="shared" si="9"/>
        <v>201</v>
      </c>
      <c r="D17" s="638" t="str">
        <f t="shared" si="10"/>
        <v>20103</v>
      </c>
      <c r="E17" s="614">
        <v>2010301</v>
      </c>
      <c r="F17" s="7" t="s">
        <v>582</v>
      </c>
      <c r="G17" s="284" t="s">
        <v>642</v>
      </c>
      <c r="H17" s="35" t="s">
        <v>70</v>
      </c>
      <c r="I17" s="125">
        <v>302</v>
      </c>
      <c r="J17" s="242">
        <v>20000</v>
      </c>
      <c r="K17" s="621">
        <f t="shared" si="8"/>
        <v>20000</v>
      </c>
      <c r="L17" s="257"/>
      <c r="M17" s="258">
        <v>20000</v>
      </c>
      <c r="N17" s="259"/>
      <c r="O17" s="259"/>
      <c r="P17" s="245"/>
      <c r="Q17" s="553"/>
      <c r="R17" s="553"/>
      <c r="S17" s="553"/>
      <c r="T17" s="553"/>
      <c r="U17" s="553"/>
      <c r="V17" s="553"/>
      <c r="W17" s="553"/>
      <c r="X17" s="553"/>
      <c r="Y17" s="96"/>
      <c r="Z17" s="20"/>
      <c r="AA17" s="585"/>
      <c r="AB17" s="289"/>
      <c r="AC17" s="289"/>
      <c r="AD17" s="535">
        <f t="shared" si="5"/>
        <v>0</v>
      </c>
      <c r="AE17" s="289"/>
      <c r="AF17" s="423"/>
      <c r="AG17" s="423"/>
      <c r="AH17" s="423"/>
      <c r="AI17" s="423"/>
      <c r="AJ17" s="289"/>
      <c r="AK17" s="20"/>
      <c r="AL17" s="20"/>
      <c r="AM17" s="20"/>
      <c r="AN17" s="20"/>
      <c r="AO17" s="20"/>
      <c r="AP17" s="20"/>
    </row>
    <row r="18" spans="1:42" ht="21" customHeight="1">
      <c r="A18" s="94"/>
      <c r="B18" s="203"/>
      <c r="C18" s="203" t="str">
        <f t="shared" si="9"/>
        <v>201</v>
      </c>
      <c r="D18" s="638" t="str">
        <f t="shared" si="10"/>
        <v>20103</v>
      </c>
      <c r="E18" s="614">
        <v>2010301</v>
      </c>
      <c r="F18" s="7" t="s">
        <v>582</v>
      </c>
      <c r="G18" s="284" t="s">
        <v>643</v>
      </c>
      <c r="H18" s="35" t="s">
        <v>70</v>
      </c>
      <c r="I18" s="125">
        <v>302</v>
      </c>
      <c r="J18" s="242">
        <v>10000</v>
      </c>
      <c r="K18" s="621">
        <f t="shared" si="8"/>
        <v>10000</v>
      </c>
      <c r="L18" s="257"/>
      <c r="M18" s="258">
        <v>10000</v>
      </c>
      <c r="N18" s="259"/>
      <c r="O18" s="259"/>
      <c r="P18" s="245"/>
      <c r="Q18" s="553"/>
      <c r="R18" s="553"/>
      <c r="S18" s="553"/>
      <c r="T18" s="553"/>
      <c r="U18" s="553"/>
      <c r="V18" s="553"/>
      <c r="W18" s="553"/>
      <c r="X18" s="553"/>
      <c r="Y18" s="96"/>
      <c r="Z18" s="20"/>
      <c r="AA18" s="585"/>
      <c r="AB18" s="289"/>
      <c r="AC18" s="289"/>
      <c r="AD18" s="535">
        <f t="shared" si="5"/>
        <v>0</v>
      </c>
      <c r="AE18" s="289"/>
      <c r="AF18" s="423"/>
      <c r="AG18" s="423"/>
      <c r="AH18" s="423"/>
      <c r="AI18" s="423"/>
      <c r="AJ18" s="289"/>
      <c r="AK18" s="20"/>
      <c r="AL18" s="20"/>
      <c r="AM18" s="20"/>
      <c r="AN18" s="20"/>
      <c r="AO18" s="20"/>
      <c r="AP18" s="20"/>
    </row>
    <row r="19" spans="1:42" ht="21" customHeight="1">
      <c r="A19" s="94"/>
      <c r="B19" s="203"/>
      <c r="C19" s="203" t="str">
        <f t="shared" si="9"/>
        <v>201</v>
      </c>
      <c r="D19" s="638" t="str">
        <f t="shared" si="10"/>
        <v>20103</v>
      </c>
      <c r="E19" s="614">
        <v>2010301</v>
      </c>
      <c r="F19" s="7" t="s">
        <v>582</v>
      </c>
      <c r="G19" s="284" t="s">
        <v>644</v>
      </c>
      <c r="H19" s="35" t="s">
        <v>70</v>
      </c>
      <c r="I19" s="125">
        <v>302</v>
      </c>
      <c r="J19" s="242">
        <v>40000</v>
      </c>
      <c r="K19" s="621">
        <f t="shared" si="8"/>
        <v>40000</v>
      </c>
      <c r="L19" s="257"/>
      <c r="M19" s="258">
        <v>40000</v>
      </c>
      <c r="N19" s="259"/>
      <c r="O19" s="259"/>
      <c r="P19" s="127"/>
      <c r="Q19" s="553"/>
      <c r="R19" s="553"/>
      <c r="S19" s="553"/>
      <c r="T19" s="553"/>
      <c r="U19" s="553"/>
      <c r="V19" s="553"/>
      <c r="W19" s="553"/>
      <c r="X19" s="553"/>
      <c r="Y19" s="96"/>
      <c r="Z19" s="20"/>
      <c r="AA19" s="585"/>
      <c r="AB19" s="289"/>
      <c r="AC19" s="289"/>
      <c r="AD19" s="535">
        <f t="shared" si="5"/>
        <v>0</v>
      </c>
      <c r="AE19" s="289"/>
      <c r="AF19" s="423"/>
      <c r="AG19" s="423"/>
      <c r="AH19" s="423"/>
      <c r="AI19" s="423"/>
      <c r="AJ19" s="289"/>
      <c r="AK19" s="20"/>
      <c r="AL19" s="20"/>
      <c r="AM19" s="20"/>
      <c r="AN19" s="20"/>
      <c r="AO19" s="20"/>
      <c r="AP19" s="20"/>
    </row>
    <row r="20" spans="1:42" ht="21" customHeight="1">
      <c r="A20" s="94"/>
      <c r="B20" s="203"/>
      <c r="C20" s="203" t="str">
        <f t="shared" si="9"/>
        <v>201</v>
      </c>
      <c r="D20" s="638" t="str">
        <f t="shared" si="10"/>
        <v>20103</v>
      </c>
      <c r="E20" s="614">
        <v>2010301</v>
      </c>
      <c r="F20" s="7" t="s">
        <v>582</v>
      </c>
      <c r="G20" s="565" t="s">
        <v>2396</v>
      </c>
      <c r="H20" s="35" t="s">
        <v>70</v>
      </c>
      <c r="I20" s="125">
        <v>302</v>
      </c>
      <c r="J20" s="242">
        <v>60000</v>
      </c>
      <c r="K20" s="621">
        <f t="shared" si="8"/>
        <v>60000</v>
      </c>
      <c r="L20" s="257"/>
      <c r="M20" s="258">
        <v>60000</v>
      </c>
      <c r="N20" s="259"/>
      <c r="O20" s="259"/>
      <c r="P20" s="245"/>
      <c r="Q20" s="553"/>
      <c r="R20" s="553"/>
      <c r="S20" s="553"/>
      <c r="T20" s="553"/>
      <c r="U20" s="553"/>
      <c r="V20" s="553"/>
      <c r="W20" s="553"/>
      <c r="X20" s="553"/>
      <c r="Y20" s="96"/>
      <c r="Z20" s="20"/>
      <c r="AA20" s="585"/>
      <c r="AB20" s="289"/>
      <c r="AC20" s="289"/>
      <c r="AD20" s="535">
        <f t="shared" si="5"/>
        <v>0</v>
      </c>
      <c r="AE20" s="289"/>
      <c r="AF20" s="423"/>
      <c r="AG20" s="423"/>
      <c r="AH20" s="423"/>
      <c r="AI20" s="423"/>
      <c r="AJ20" s="289"/>
      <c r="AK20" s="20"/>
      <c r="AL20" s="20"/>
      <c r="AM20" s="20"/>
      <c r="AN20" s="20"/>
      <c r="AO20" s="20"/>
      <c r="AP20" s="20"/>
    </row>
    <row r="21" spans="1:42" ht="21" customHeight="1">
      <c r="A21" s="94"/>
      <c r="B21" s="203"/>
      <c r="C21" s="203" t="str">
        <f t="shared" si="9"/>
        <v>201</v>
      </c>
      <c r="D21" s="638" t="str">
        <f t="shared" si="10"/>
        <v>20103</v>
      </c>
      <c r="E21" s="614">
        <v>2010301</v>
      </c>
      <c r="F21" s="7" t="s">
        <v>582</v>
      </c>
      <c r="G21" s="284" t="s">
        <v>645</v>
      </c>
      <c r="H21" s="35" t="s">
        <v>70</v>
      </c>
      <c r="I21" s="125">
        <v>302</v>
      </c>
      <c r="J21" s="242">
        <v>15000</v>
      </c>
      <c r="K21" s="621">
        <f t="shared" si="8"/>
        <v>15000</v>
      </c>
      <c r="L21" s="257"/>
      <c r="M21" s="258">
        <v>15000</v>
      </c>
      <c r="N21" s="259"/>
      <c r="O21" s="259"/>
      <c r="P21" s="245"/>
      <c r="Q21" s="553"/>
      <c r="R21" s="553"/>
      <c r="S21" s="553"/>
      <c r="T21" s="553"/>
      <c r="U21" s="553"/>
      <c r="V21" s="553"/>
      <c r="W21" s="553"/>
      <c r="X21" s="553"/>
      <c r="Y21" s="96"/>
      <c r="Z21" s="20"/>
      <c r="AA21" s="585"/>
      <c r="AB21" s="289"/>
      <c r="AC21" s="289"/>
      <c r="AD21" s="535">
        <f t="shared" si="5"/>
        <v>0</v>
      </c>
      <c r="AE21" s="289"/>
      <c r="AF21" s="423"/>
      <c r="AG21" s="423"/>
      <c r="AH21" s="423"/>
      <c r="AI21" s="423"/>
      <c r="AJ21" s="289"/>
      <c r="AK21" s="20"/>
      <c r="AL21" s="20"/>
      <c r="AM21" s="20"/>
      <c r="AN21" s="20"/>
      <c r="AO21" s="20"/>
      <c r="AP21" s="20"/>
    </row>
    <row r="22" spans="1:42" ht="21" customHeight="1">
      <c r="A22" s="94"/>
      <c r="B22" s="203"/>
      <c r="C22" s="203" t="str">
        <f t="shared" si="9"/>
        <v>201</v>
      </c>
      <c r="D22" s="638" t="str">
        <f t="shared" si="10"/>
        <v>20103</v>
      </c>
      <c r="E22" s="614">
        <v>2010301</v>
      </c>
      <c r="F22" s="7" t="s">
        <v>582</v>
      </c>
      <c r="G22" s="284" t="s">
        <v>646</v>
      </c>
      <c r="H22" s="35" t="s">
        <v>70</v>
      </c>
      <c r="I22" s="125">
        <v>302</v>
      </c>
      <c r="J22" s="242">
        <v>20000</v>
      </c>
      <c r="K22" s="621">
        <f t="shared" si="8"/>
        <v>20000</v>
      </c>
      <c r="L22" s="257"/>
      <c r="M22" s="258">
        <v>20000</v>
      </c>
      <c r="N22" s="259"/>
      <c r="O22" s="259"/>
      <c r="P22" s="245"/>
      <c r="Q22" s="553"/>
      <c r="R22" s="553"/>
      <c r="S22" s="553"/>
      <c r="T22" s="553"/>
      <c r="U22" s="553"/>
      <c r="V22" s="553"/>
      <c r="W22" s="553"/>
      <c r="X22" s="553"/>
      <c r="Y22" s="96"/>
      <c r="Z22" s="20"/>
      <c r="AA22" s="585"/>
      <c r="AB22" s="289"/>
      <c r="AC22" s="289"/>
      <c r="AD22" s="535">
        <f t="shared" si="5"/>
        <v>0</v>
      </c>
      <c r="AE22" s="289"/>
      <c r="AF22" s="423"/>
      <c r="AG22" s="423"/>
      <c r="AH22" s="423"/>
      <c r="AI22" s="423"/>
      <c r="AJ22" s="289"/>
      <c r="AK22" s="20"/>
      <c r="AL22" s="20"/>
      <c r="AM22" s="20"/>
      <c r="AN22" s="20"/>
      <c r="AO22" s="20"/>
      <c r="AP22" s="20"/>
    </row>
    <row r="23" spans="1:42" ht="24.6" customHeight="1">
      <c r="A23" s="94"/>
      <c r="B23" s="203"/>
      <c r="C23" s="203" t="str">
        <f t="shared" si="9"/>
        <v>201</v>
      </c>
      <c r="D23" s="638" t="str">
        <f t="shared" si="10"/>
        <v>20103</v>
      </c>
      <c r="E23" s="614">
        <v>2010301</v>
      </c>
      <c r="F23" s="7" t="s">
        <v>582</v>
      </c>
      <c r="G23" s="284" t="s">
        <v>647</v>
      </c>
      <c r="H23" s="35" t="s">
        <v>70</v>
      </c>
      <c r="I23" s="125">
        <v>302</v>
      </c>
      <c r="J23" s="242">
        <v>10000</v>
      </c>
      <c r="K23" s="621">
        <f t="shared" si="8"/>
        <v>10000</v>
      </c>
      <c r="L23" s="257"/>
      <c r="M23" s="258">
        <v>10000</v>
      </c>
      <c r="N23" s="259"/>
      <c r="O23" s="259"/>
      <c r="P23" s="245"/>
      <c r="Q23" s="553"/>
      <c r="R23" s="553"/>
      <c r="S23" s="553"/>
      <c r="T23" s="553"/>
      <c r="U23" s="553"/>
      <c r="V23" s="553"/>
      <c r="W23" s="553"/>
      <c r="X23" s="553"/>
      <c r="Y23" s="96"/>
      <c r="Z23" s="20"/>
      <c r="AA23" s="585"/>
      <c r="AB23" s="289"/>
      <c r="AC23" s="289"/>
      <c r="AD23" s="535">
        <f t="shared" si="5"/>
        <v>0</v>
      </c>
      <c r="AE23" s="289"/>
      <c r="AF23" s="423"/>
      <c r="AG23" s="423"/>
      <c r="AH23" s="423"/>
      <c r="AI23" s="423"/>
      <c r="AJ23" s="289"/>
      <c r="AK23" s="20"/>
      <c r="AL23" s="20"/>
      <c r="AM23" s="20"/>
      <c r="AN23" s="20"/>
      <c r="AO23" s="20"/>
      <c r="AP23" s="20"/>
    </row>
    <row r="24" spans="1:42" ht="33" customHeight="1">
      <c r="A24" s="94"/>
      <c r="B24" s="203"/>
      <c r="C24" s="203" t="str">
        <f>LEFT(E24,3)</f>
        <v>201</v>
      </c>
      <c r="D24" s="638" t="str">
        <f t="shared" si="10"/>
        <v>20103</v>
      </c>
      <c r="E24" s="614">
        <v>2010301</v>
      </c>
      <c r="F24" s="7" t="s">
        <v>582</v>
      </c>
      <c r="G24" s="707" t="s">
        <v>327</v>
      </c>
      <c r="H24" s="35" t="s">
        <v>70</v>
      </c>
      <c r="I24" s="125">
        <v>302</v>
      </c>
      <c r="J24" s="243">
        <v>80000</v>
      </c>
      <c r="K24" s="621">
        <f>SUM(L24:X24)</f>
        <v>80000</v>
      </c>
      <c r="L24" s="257"/>
      <c r="M24" s="258">
        <v>80000</v>
      </c>
      <c r="N24" s="259"/>
      <c r="O24" s="259"/>
      <c r="P24" s="245"/>
      <c r="Q24" s="553"/>
      <c r="R24" s="553"/>
      <c r="S24" s="553"/>
      <c r="T24" s="553"/>
      <c r="U24" s="553"/>
      <c r="V24" s="553"/>
      <c r="W24" s="553"/>
      <c r="X24" s="553"/>
      <c r="Y24" s="96"/>
      <c r="Z24" s="20"/>
      <c r="AA24" s="585"/>
      <c r="AB24" s="289"/>
      <c r="AC24" s="289"/>
      <c r="AD24" s="535">
        <f t="shared" si="5"/>
        <v>0</v>
      </c>
      <c r="AE24" s="289"/>
      <c r="AF24" s="423"/>
      <c r="AG24" s="423"/>
      <c r="AH24" s="423"/>
      <c r="AI24" s="423"/>
      <c r="AJ24" s="289"/>
      <c r="AK24" s="20"/>
      <c r="AL24" s="20"/>
      <c r="AM24" s="20"/>
      <c r="AN24" s="20"/>
      <c r="AO24" s="20"/>
      <c r="AP24" s="20"/>
    </row>
    <row r="25" spans="1:42" s="6" customFormat="1" ht="19.2" customHeight="1">
      <c r="A25" s="99"/>
      <c r="B25" s="108"/>
      <c r="C25" s="203" t="str">
        <f>LEFT(E25,3)</f>
        <v>201</v>
      </c>
      <c r="D25" s="638" t="str">
        <f>LEFT(E25,5)</f>
        <v>20103</v>
      </c>
      <c r="E25" s="614">
        <v>2010301</v>
      </c>
      <c r="F25" s="7" t="s">
        <v>582</v>
      </c>
      <c r="G25" s="283" t="s">
        <v>2457</v>
      </c>
      <c r="H25" s="35" t="s">
        <v>65</v>
      </c>
      <c r="I25" s="124">
        <v>302</v>
      </c>
      <c r="J25" s="241">
        <v>10000</v>
      </c>
      <c r="K25" s="621">
        <f>SUM(L25:X25)</f>
        <v>19000</v>
      </c>
      <c r="L25" s="257"/>
      <c r="M25" s="256">
        <v>19000</v>
      </c>
      <c r="N25" s="257"/>
      <c r="O25" s="257"/>
      <c r="P25" s="241"/>
      <c r="Q25" s="442"/>
      <c r="R25" s="442"/>
      <c r="S25" s="442"/>
      <c r="T25" s="442"/>
      <c r="U25" s="442"/>
      <c r="V25" s="442"/>
      <c r="W25" s="442"/>
      <c r="X25" s="442"/>
      <c r="Y25" s="95"/>
      <c r="Z25" s="42" t="s">
        <v>2431</v>
      </c>
      <c r="AA25" s="584"/>
      <c r="AB25" s="287"/>
      <c r="AC25" s="287"/>
      <c r="AD25" s="535">
        <f>AE25+AJ25</f>
        <v>0</v>
      </c>
      <c r="AE25" s="287"/>
      <c r="AF25" s="583"/>
      <c r="AG25" s="583"/>
      <c r="AH25" s="583"/>
      <c r="AI25" s="583"/>
      <c r="AJ25" s="287"/>
      <c r="AK25" s="42"/>
      <c r="AL25" s="42"/>
      <c r="AM25" s="42"/>
      <c r="AN25" s="42"/>
      <c r="AO25" s="42"/>
      <c r="AP25" s="42"/>
    </row>
    <row r="26" spans="1:42" ht="24.6" customHeight="1">
      <c r="A26" s="94"/>
      <c r="B26" s="203"/>
      <c r="C26" s="203" t="str">
        <f>LEFT(E26,3)</f>
        <v>201</v>
      </c>
      <c r="D26" s="638" t="str">
        <f t="shared" ref="D26" si="11">LEFT(E26,5)</f>
        <v>20103</v>
      </c>
      <c r="E26" s="614">
        <v>2010301</v>
      </c>
      <c r="F26" s="7" t="s">
        <v>582</v>
      </c>
      <c r="G26" s="565" t="s">
        <v>913</v>
      </c>
      <c r="H26" s="125" t="s">
        <v>70</v>
      </c>
      <c r="I26" s="125">
        <v>302</v>
      </c>
      <c r="J26" s="242"/>
      <c r="K26" s="621">
        <f>SUM(L26:X26)</f>
        <v>100000</v>
      </c>
      <c r="L26" s="257"/>
      <c r="M26" s="258">
        <v>100000</v>
      </c>
      <c r="N26" s="259"/>
      <c r="O26" s="259"/>
      <c r="P26" s="245"/>
      <c r="Q26" s="553"/>
      <c r="R26" s="553"/>
      <c r="S26" s="553"/>
      <c r="T26" s="553"/>
      <c r="U26" s="553"/>
      <c r="V26" s="553"/>
      <c r="W26" s="553"/>
      <c r="X26" s="553"/>
      <c r="Y26" s="96"/>
      <c r="Z26" s="20"/>
      <c r="AA26" s="585"/>
      <c r="AB26" s="289"/>
      <c r="AC26" s="289"/>
      <c r="AD26" s="535">
        <f t="shared" si="5"/>
        <v>0</v>
      </c>
      <c r="AE26" s="289"/>
      <c r="AF26" s="423"/>
      <c r="AG26" s="423"/>
      <c r="AH26" s="423"/>
      <c r="AI26" s="423"/>
      <c r="AJ26" s="289"/>
      <c r="AK26" s="20"/>
      <c r="AL26" s="20"/>
      <c r="AM26" s="20"/>
      <c r="AN26" s="20"/>
      <c r="AO26" s="20"/>
      <c r="AP26" s="20"/>
    </row>
    <row r="27" spans="1:42" ht="27.6" customHeight="1">
      <c r="A27" s="94"/>
      <c r="B27" s="203"/>
      <c r="C27" s="203"/>
      <c r="D27" s="638"/>
      <c r="E27" s="614"/>
      <c r="F27" s="7"/>
      <c r="G27" s="708"/>
      <c r="H27" s="35"/>
      <c r="I27" s="125"/>
      <c r="J27" s="243"/>
      <c r="K27" s="621">
        <f t="shared" si="8"/>
        <v>0</v>
      </c>
      <c r="L27" s="257"/>
      <c r="M27" s="258"/>
      <c r="N27" s="259"/>
      <c r="O27" s="259"/>
      <c r="P27" s="245"/>
      <c r="Q27" s="553"/>
      <c r="R27" s="553"/>
      <c r="S27" s="553"/>
      <c r="T27" s="553"/>
      <c r="U27" s="553"/>
      <c r="V27" s="553"/>
      <c r="W27" s="553"/>
      <c r="X27" s="553"/>
      <c r="Y27" s="96"/>
      <c r="Z27" s="20"/>
      <c r="AA27" s="585"/>
      <c r="AB27" s="289"/>
      <c r="AC27" s="289"/>
      <c r="AD27" s="535">
        <f t="shared" si="5"/>
        <v>0</v>
      </c>
      <c r="AE27" s="289"/>
      <c r="AF27" s="423"/>
      <c r="AG27" s="423"/>
      <c r="AH27" s="423"/>
      <c r="AI27" s="423"/>
      <c r="AJ27" s="289"/>
      <c r="AK27" s="20"/>
      <c r="AL27" s="20"/>
      <c r="AM27" s="20"/>
      <c r="AN27" s="20"/>
      <c r="AO27" s="20"/>
      <c r="AP27" s="20"/>
    </row>
    <row r="28" spans="1:42" ht="19.2" customHeight="1">
      <c r="A28" s="99" t="s">
        <v>581</v>
      </c>
      <c r="B28" s="203">
        <v>8</v>
      </c>
      <c r="C28" s="203"/>
      <c r="D28" s="638" t="str">
        <f>LEFT(E28,5)</f>
        <v/>
      </c>
      <c r="E28" s="614"/>
      <c r="F28" s="14"/>
      <c r="G28" s="34"/>
      <c r="H28" s="199"/>
      <c r="I28" s="125"/>
      <c r="J28" s="245">
        <v>2708672</v>
      </c>
      <c r="K28" s="621">
        <f t="shared" si="8"/>
        <v>4074202</v>
      </c>
      <c r="L28" s="257">
        <f t="shared" ref="L28:X28" si="12">SUM(L29:L49)</f>
        <v>1106964</v>
      </c>
      <c r="M28" s="257">
        <f t="shared" si="12"/>
        <v>2902600</v>
      </c>
      <c r="N28" s="257">
        <f t="shared" si="12"/>
        <v>64638</v>
      </c>
      <c r="O28" s="257">
        <f t="shared" si="12"/>
        <v>0</v>
      </c>
      <c r="P28" s="257">
        <f t="shared" si="12"/>
        <v>0</v>
      </c>
      <c r="Q28" s="257">
        <f t="shared" si="12"/>
        <v>0</v>
      </c>
      <c r="R28" s="257">
        <f t="shared" si="12"/>
        <v>0</v>
      </c>
      <c r="S28" s="257"/>
      <c r="T28" s="257"/>
      <c r="U28" s="257"/>
      <c r="V28" s="257">
        <f t="shared" si="12"/>
        <v>0</v>
      </c>
      <c r="W28" s="553">
        <f t="shared" si="12"/>
        <v>0</v>
      </c>
      <c r="X28" s="553">
        <f t="shared" si="12"/>
        <v>0</v>
      </c>
      <c r="Y28" s="96"/>
      <c r="Z28" s="20"/>
      <c r="AA28" s="585">
        <v>301566</v>
      </c>
      <c r="AB28" s="289"/>
      <c r="AC28" s="289"/>
      <c r="AD28" s="535">
        <f t="shared" si="5"/>
        <v>5439100</v>
      </c>
      <c r="AE28" s="289">
        <f>SUM(AF28:AI28)</f>
        <v>5439100</v>
      </c>
      <c r="AF28" s="423">
        <v>1096400</v>
      </c>
      <c r="AG28" s="423">
        <v>3130000</v>
      </c>
      <c r="AH28" s="423">
        <v>1212700</v>
      </c>
      <c r="AI28" s="423"/>
      <c r="AJ28" s="289"/>
      <c r="AK28" s="20"/>
      <c r="AL28" s="20"/>
      <c r="AM28" s="20"/>
      <c r="AN28" s="20"/>
      <c r="AO28" s="20"/>
      <c r="AP28" s="20"/>
    </row>
    <row r="29" spans="1:42" ht="19.2" customHeight="1">
      <c r="A29" s="99"/>
      <c r="B29" s="203"/>
      <c r="C29" s="203" t="str">
        <f t="shared" ref="C29:C40" si="13">LEFT(E29,3)</f>
        <v>201</v>
      </c>
      <c r="D29" s="638" t="str">
        <f t="shared" ref="D29:D40" si="14">LEFT(E29,5)</f>
        <v>20103</v>
      </c>
      <c r="E29" s="614">
        <v>2010301</v>
      </c>
      <c r="F29" s="7" t="s">
        <v>581</v>
      </c>
      <c r="G29" s="283" t="s">
        <v>375</v>
      </c>
      <c r="H29" s="35" t="s">
        <v>65</v>
      </c>
      <c r="I29" s="125">
        <v>301</v>
      </c>
      <c r="J29" s="245">
        <v>368952</v>
      </c>
      <c r="K29" s="621">
        <f t="shared" si="8"/>
        <v>427056</v>
      </c>
      <c r="L29" s="257">
        <v>427056</v>
      </c>
      <c r="M29" s="262"/>
      <c r="N29" s="245"/>
      <c r="O29" s="245"/>
      <c r="P29" s="245"/>
      <c r="Q29" s="553"/>
      <c r="R29" s="553"/>
      <c r="S29" s="553"/>
      <c r="T29" s="553"/>
      <c r="U29" s="553"/>
      <c r="V29" s="553"/>
      <c r="W29" s="553"/>
      <c r="X29" s="553"/>
      <c r="Y29" s="96"/>
      <c r="Z29" s="20"/>
      <c r="AA29" s="585"/>
      <c r="AB29" s="289"/>
      <c r="AC29" s="289"/>
      <c r="AD29" s="535">
        <f t="shared" si="5"/>
        <v>0</v>
      </c>
      <c r="AE29" s="289"/>
      <c r="AF29" s="423"/>
      <c r="AG29" s="423"/>
      <c r="AH29" s="423"/>
      <c r="AI29" s="423"/>
      <c r="AJ29" s="289"/>
      <c r="AK29" s="20"/>
      <c r="AL29" s="20"/>
      <c r="AM29" s="20"/>
      <c r="AN29" s="20"/>
      <c r="AO29" s="20"/>
      <c r="AP29" s="20"/>
    </row>
    <row r="30" spans="1:42" ht="19.2" customHeight="1">
      <c r="A30" s="99"/>
      <c r="B30" s="203"/>
      <c r="C30" s="203" t="str">
        <f t="shared" si="13"/>
        <v>201</v>
      </c>
      <c r="D30" s="638" t="str">
        <f t="shared" si="14"/>
        <v>20103</v>
      </c>
      <c r="E30" s="614">
        <v>2010301</v>
      </c>
      <c r="F30" s="7" t="s">
        <v>581</v>
      </c>
      <c r="G30" s="283" t="s">
        <v>376</v>
      </c>
      <c r="H30" s="35" t="s">
        <v>65</v>
      </c>
      <c r="I30" s="125">
        <v>301</v>
      </c>
      <c r="J30" s="245">
        <v>90000</v>
      </c>
      <c r="K30" s="621">
        <f t="shared" si="8"/>
        <v>76000</v>
      </c>
      <c r="L30" s="256">
        <v>76000</v>
      </c>
      <c r="M30" s="262"/>
      <c r="N30" s="245"/>
      <c r="O30" s="245"/>
      <c r="P30" s="245"/>
      <c r="Q30" s="553"/>
      <c r="R30" s="553"/>
      <c r="S30" s="553"/>
      <c r="T30" s="553"/>
      <c r="U30" s="553"/>
      <c r="V30" s="553"/>
      <c r="W30" s="553"/>
      <c r="X30" s="553"/>
      <c r="Y30" s="96"/>
      <c r="Z30" s="20"/>
      <c r="AA30" s="585"/>
      <c r="AB30" s="289"/>
      <c r="AC30" s="289"/>
      <c r="AD30" s="535">
        <f t="shared" si="5"/>
        <v>0</v>
      </c>
      <c r="AE30" s="289"/>
      <c r="AF30" s="423"/>
      <c r="AG30" s="423"/>
      <c r="AH30" s="423"/>
      <c r="AI30" s="423"/>
      <c r="AJ30" s="289"/>
      <c r="AK30" s="20"/>
      <c r="AL30" s="20"/>
      <c r="AM30" s="20"/>
      <c r="AN30" s="20"/>
      <c r="AO30" s="20"/>
      <c r="AP30" s="20"/>
    </row>
    <row r="31" spans="1:42" ht="19.2" customHeight="1">
      <c r="A31" s="99"/>
      <c r="B31" s="203"/>
      <c r="C31" s="203" t="str">
        <f t="shared" si="13"/>
        <v>201</v>
      </c>
      <c r="D31" s="638" t="str">
        <f t="shared" si="14"/>
        <v>20103</v>
      </c>
      <c r="E31" s="614">
        <v>2010301</v>
      </c>
      <c r="F31" s="7" t="s">
        <v>581</v>
      </c>
      <c r="G31" s="283" t="s">
        <v>377</v>
      </c>
      <c r="H31" s="35" t="s">
        <v>65</v>
      </c>
      <c r="I31" s="125">
        <v>301</v>
      </c>
      <c r="J31" s="245">
        <v>30746</v>
      </c>
      <c r="K31" s="621">
        <f t="shared" si="8"/>
        <v>35588</v>
      </c>
      <c r="L31" s="257">
        <v>35588</v>
      </c>
      <c r="M31" s="262"/>
      <c r="N31" s="245"/>
      <c r="O31" s="245"/>
      <c r="P31" s="245"/>
      <c r="Q31" s="553"/>
      <c r="R31" s="553"/>
      <c r="S31" s="553"/>
      <c r="T31" s="553"/>
      <c r="U31" s="553"/>
      <c r="V31" s="553"/>
      <c r="W31" s="553"/>
      <c r="X31" s="553"/>
      <c r="Y31" s="96"/>
      <c r="Z31" s="20"/>
      <c r="AA31" s="585"/>
      <c r="AB31" s="289"/>
      <c r="AC31" s="289"/>
      <c r="AD31" s="535">
        <f t="shared" si="5"/>
        <v>0</v>
      </c>
      <c r="AE31" s="289"/>
      <c r="AF31" s="423"/>
      <c r="AG31" s="423"/>
      <c r="AH31" s="423"/>
      <c r="AI31" s="423"/>
      <c r="AJ31" s="289"/>
      <c r="AK31" s="20"/>
      <c r="AL31" s="20"/>
      <c r="AM31" s="20"/>
      <c r="AN31" s="20"/>
      <c r="AO31" s="20"/>
      <c r="AP31" s="20"/>
    </row>
    <row r="32" spans="1:42" s="6" customFormat="1" ht="19.2" customHeight="1">
      <c r="A32" s="99"/>
      <c r="B32" s="108"/>
      <c r="C32" s="203" t="str">
        <f t="shared" si="13"/>
        <v>201</v>
      </c>
      <c r="D32" s="638" t="str">
        <f t="shared" si="14"/>
        <v>20103</v>
      </c>
      <c r="E32" s="614">
        <v>2010301</v>
      </c>
      <c r="F32" s="7" t="s">
        <v>581</v>
      </c>
      <c r="G32" s="283" t="s">
        <v>917</v>
      </c>
      <c r="H32" s="35" t="s">
        <v>65</v>
      </c>
      <c r="I32" s="125">
        <v>301</v>
      </c>
      <c r="J32" s="241">
        <v>100800</v>
      </c>
      <c r="K32" s="621">
        <f t="shared" si="8"/>
        <v>28800</v>
      </c>
      <c r="L32" s="257">
        <v>28800</v>
      </c>
      <c r="M32" s="256"/>
      <c r="N32" s="241"/>
      <c r="O32" s="241"/>
      <c r="P32" s="241"/>
      <c r="Q32" s="442"/>
      <c r="R32" s="442"/>
      <c r="S32" s="442"/>
      <c r="T32" s="442"/>
      <c r="U32" s="442"/>
      <c r="V32" s="442"/>
      <c r="W32" s="442"/>
      <c r="X32" s="442"/>
      <c r="Y32" s="95"/>
      <c r="Z32" s="42"/>
      <c r="AA32" s="584"/>
      <c r="AB32" s="287"/>
      <c r="AC32" s="287"/>
      <c r="AD32" s="535">
        <f t="shared" si="5"/>
        <v>0</v>
      </c>
      <c r="AE32" s="287"/>
      <c r="AF32" s="583"/>
      <c r="AG32" s="583"/>
      <c r="AH32" s="583"/>
      <c r="AI32" s="583"/>
      <c r="AJ32" s="287"/>
      <c r="AK32" s="42"/>
      <c r="AL32" s="42"/>
      <c r="AM32" s="42"/>
      <c r="AN32" s="42"/>
      <c r="AO32" s="42"/>
      <c r="AP32" s="42"/>
    </row>
    <row r="33" spans="1:42" s="6" customFormat="1" ht="19.2" customHeight="1">
      <c r="A33" s="99"/>
      <c r="B33" s="108"/>
      <c r="C33" s="203" t="str">
        <f t="shared" si="13"/>
        <v>201</v>
      </c>
      <c r="D33" s="638" t="str">
        <f t="shared" si="14"/>
        <v>20103</v>
      </c>
      <c r="E33" s="614">
        <v>2010301</v>
      </c>
      <c r="F33" s="7" t="s">
        <v>581</v>
      </c>
      <c r="G33" s="283" t="s">
        <v>378</v>
      </c>
      <c r="H33" s="35" t="s">
        <v>65</v>
      </c>
      <c r="I33" s="125">
        <v>303</v>
      </c>
      <c r="J33" s="241">
        <v>44274</v>
      </c>
      <c r="K33" s="621">
        <f t="shared" si="8"/>
        <v>64638</v>
      </c>
      <c r="L33" s="257"/>
      <c r="M33" s="256"/>
      <c r="N33" s="241">
        <v>64638</v>
      </c>
      <c r="O33" s="241"/>
      <c r="P33" s="241"/>
      <c r="Q33" s="442"/>
      <c r="R33" s="442"/>
      <c r="S33" s="442"/>
      <c r="T33" s="442"/>
      <c r="U33" s="442"/>
      <c r="V33" s="442"/>
      <c r="W33" s="442"/>
      <c r="X33" s="442"/>
      <c r="Y33" s="95"/>
      <c r="Z33" s="42"/>
      <c r="AA33" s="584"/>
      <c r="AB33" s="287"/>
      <c r="AC33" s="287"/>
      <c r="AD33" s="535">
        <f t="shared" si="5"/>
        <v>0</v>
      </c>
      <c r="AE33" s="287"/>
      <c r="AF33" s="583"/>
      <c r="AG33" s="583"/>
      <c r="AH33" s="583"/>
      <c r="AI33" s="583"/>
      <c r="AJ33" s="287"/>
      <c r="AK33" s="42"/>
      <c r="AL33" s="42"/>
      <c r="AM33" s="42"/>
      <c r="AN33" s="42"/>
      <c r="AO33" s="42"/>
      <c r="AP33" s="42"/>
    </row>
    <row r="34" spans="1:42" s="6" customFormat="1" ht="19.2" customHeight="1">
      <c r="A34" s="99"/>
      <c r="B34" s="108"/>
      <c r="C34" s="203" t="str">
        <f t="shared" si="13"/>
        <v>201</v>
      </c>
      <c r="D34" s="638" t="str">
        <f t="shared" si="14"/>
        <v>20103</v>
      </c>
      <c r="E34" s="614">
        <v>2010301</v>
      </c>
      <c r="F34" s="7" t="s">
        <v>581</v>
      </c>
      <c r="G34" s="283" t="s">
        <v>916</v>
      </c>
      <c r="H34" s="35" t="s">
        <v>65</v>
      </c>
      <c r="I34" s="124">
        <v>302</v>
      </c>
      <c r="J34" s="241">
        <v>75600</v>
      </c>
      <c r="K34" s="621">
        <f t="shared" si="8"/>
        <v>63600</v>
      </c>
      <c r="L34" s="257"/>
      <c r="M34" s="121">
        <v>63600</v>
      </c>
      <c r="N34" s="41"/>
      <c r="O34" s="121"/>
      <c r="P34" s="241"/>
      <c r="Q34" s="442"/>
      <c r="R34" s="442"/>
      <c r="S34" s="442"/>
      <c r="T34" s="442"/>
      <c r="U34" s="442"/>
      <c r="V34" s="442"/>
      <c r="W34" s="442"/>
      <c r="X34" s="442"/>
      <c r="Y34" s="95"/>
      <c r="Z34" s="42"/>
      <c r="AA34" s="584"/>
      <c r="AB34" s="287"/>
      <c r="AC34" s="287"/>
      <c r="AD34" s="535">
        <f t="shared" si="5"/>
        <v>0</v>
      </c>
      <c r="AE34" s="287"/>
      <c r="AF34" s="583"/>
      <c r="AG34" s="583"/>
      <c r="AH34" s="583"/>
      <c r="AI34" s="583"/>
      <c r="AJ34" s="287"/>
      <c r="AK34" s="42"/>
      <c r="AL34" s="42"/>
      <c r="AM34" s="42"/>
      <c r="AN34" s="42"/>
      <c r="AO34" s="42"/>
      <c r="AP34" s="42"/>
    </row>
    <row r="35" spans="1:42" s="6" customFormat="1" ht="19.2" customHeight="1">
      <c r="A35" s="99"/>
      <c r="B35" s="108"/>
      <c r="C35" s="203" t="str">
        <f t="shared" si="13"/>
        <v>201</v>
      </c>
      <c r="D35" s="638" t="str">
        <f t="shared" si="14"/>
        <v>20103</v>
      </c>
      <c r="E35" s="614">
        <v>2010301</v>
      </c>
      <c r="F35" s="7" t="s">
        <v>581</v>
      </c>
      <c r="G35" s="283" t="s">
        <v>379</v>
      </c>
      <c r="H35" s="35" t="s">
        <v>65</v>
      </c>
      <c r="I35" s="125">
        <v>302</v>
      </c>
      <c r="J35" s="241">
        <v>20000</v>
      </c>
      <c r="K35" s="621">
        <f t="shared" si="8"/>
        <v>20000</v>
      </c>
      <c r="L35" s="257"/>
      <c r="M35" s="256">
        <v>20000</v>
      </c>
      <c r="N35" s="241"/>
      <c r="O35" s="241"/>
      <c r="P35" s="241"/>
      <c r="Q35" s="442"/>
      <c r="R35" s="442"/>
      <c r="S35" s="442"/>
      <c r="T35" s="442"/>
      <c r="U35" s="442"/>
      <c r="V35" s="442"/>
      <c r="W35" s="442"/>
      <c r="X35" s="442"/>
      <c r="Y35" s="95"/>
      <c r="Z35" s="42"/>
      <c r="AA35" s="584"/>
      <c r="AB35" s="287"/>
      <c r="AC35" s="287"/>
      <c r="AD35" s="535">
        <f t="shared" si="5"/>
        <v>0</v>
      </c>
      <c r="AE35" s="287"/>
      <c r="AF35" s="583"/>
      <c r="AG35" s="583"/>
      <c r="AH35" s="583"/>
      <c r="AI35" s="583"/>
      <c r="AJ35" s="287"/>
      <c r="AK35" s="42"/>
      <c r="AL35" s="42"/>
      <c r="AM35" s="42"/>
      <c r="AN35" s="42"/>
      <c r="AO35" s="42"/>
      <c r="AP35" s="42"/>
    </row>
    <row r="36" spans="1:42" s="6" customFormat="1" ht="19.2" customHeight="1">
      <c r="A36" s="99"/>
      <c r="B36" s="108"/>
      <c r="C36" s="203" t="str">
        <f t="shared" si="13"/>
        <v>201</v>
      </c>
      <c r="D36" s="638" t="str">
        <f t="shared" si="14"/>
        <v>20103</v>
      </c>
      <c r="E36" s="614">
        <v>2010301</v>
      </c>
      <c r="F36" s="635" t="s">
        <v>581</v>
      </c>
      <c r="G36" s="283" t="s">
        <v>382</v>
      </c>
      <c r="H36" s="35" t="s">
        <v>65</v>
      </c>
      <c r="I36" s="125">
        <v>302</v>
      </c>
      <c r="J36" s="241">
        <v>9000</v>
      </c>
      <c r="K36" s="621">
        <f t="shared" si="8"/>
        <v>8000</v>
      </c>
      <c r="L36" s="257"/>
      <c r="M36" s="256">
        <v>8000</v>
      </c>
      <c r="N36" s="241"/>
      <c r="O36" s="241"/>
      <c r="P36" s="241"/>
      <c r="Q36" s="442"/>
      <c r="R36" s="442"/>
      <c r="S36" s="442"/>
      <c r="T36" s="442"/>
      <c r="U36" s="442"/>
      <c r="V36" s="442"/>
      <c r="W36" s="442"/>
      <c r="X36" s="442"/>
      <c r="Y36" s="95"/>
      <c r="Z36" s="42"/>
      <c r="AA36" s="584"/>
      <c r="AB36" s="287"/>
      <c r="AC36" s="287"/>
      <c r="AD36" s="535">
        <f t="shared" si="5"/>
        <v>0</v>
      </c>
      <c r="AE36" s="287"/>
      <c r="AF36" s="583"/>
      <c r="AG36" s="583"/>
      <c r="AH36" s="583"/>
      <c r="AI36" s="583"/>
      <c r="AJ36" s="287"/>
      <c r="AK36" s="42"/>
      <c r="AL36" s="42"/>
      <c r="AM36" s="42"/>
      <c r="AN36" s="42"/>
      <c r="AO36" s="42"/>
      <c r="AP36" s="42"/>
    </row>
    <row r="37" spans="1:42" s="6" customFormat="1" ht="19.2" customHeight="1">
      <c r="A37" s="636"/>
      <c r="B37" s="108"/>
      <c r="C37" s="637" t="str">
        <f t="shared" ref="C37" si="15">LEFT(E37,3)</f>
        <v>201</v>
      </c>
      <c r="D37" s="638" t="str">
        <f t="shared" ref="D37" si="16">LEFT(E37,5)</f>
        <v>20103</v>
      </c>
      <c r="E37" s="614">
        <v>2010301</v>
      </c>
      <c r="F37" s="635" t="s">
        <v>581</v>
      </c>
      <c r="G37" s="283" t="s">
        <v>2457</v>
      </c>
      <c r="H37" s="125" t="s">
        <v>65</v>
      </c>
      <c r="I37" s="125">
        <v>302</v>
      </c>
      <c r="J37" s="241"/>
      <c r="K37" s="621">
        <f t="shared" si="8"/>
        <v>9000</v>
      </c>
      <c r="L37" s="257"/>
      <c r="M37" s="256">
        <v>9000</v>
      </c>
      <c r="N37" s="241"/>
      <c r="O37" s="241"/>
      <c r="P37" s="241"/>
      <c r="Q37" s="442"/>
      <c r="R37" s="442"/>
      <c r="S37" s="442"/>
      <c r="T37" s="442"/>
      <c r="U37" s="442"/>
      <c r="V37" s="442"/>
      <c r="W37" s="442"/>
      <c r="X37" s="442"/>
      <c r="Y37" s="95"/>
      <c r="Z37" s="42"/>
      <c r="AA37" s="584"/>
      <c r="AB37" s="287"/>
      <c r="AC37" s="287"/>
      <c r="AD37" s="535"/>
      <c r="AE37" s="287"/>
      <c r="AF37" s="583"/>
      <c r="AG37" s="583"/>
      <c r="AH37" s="583"/>
      <c r="AI37" s="583"/>
      <c r="AJ37" s="287"/>
      <c r="AK37" s="42"/>
      <c r="AL37" s="42"/>
      <c r="AM37" s="42"/>
      <c r="AN37" s="42"/>
      <c r="AO37" s="42"/>
      <c r="AP37" s="42"/>
    </row>
    <row r="38" spans="1:42" s="6" customFormat="1" ht="19.2" customHeight="1">
      <c r="A38" s="636"/>
      <c r="B38" s="108"/>
      <c r="C38" s="637" t="str">
        <f t="shared" si="13"/>
        <v>201</v>
      </c>
      <c r="D38" s="638" t="str">
        <f t="shared" si="14"/>
        <v>20103</v>
      </c>
      <c r="E38" s="614">
        <v>2010301</v>
      </c>
      <c r="F38" s="635" t="s">
        <v>581</v>
      </c>
      <c r="G38" s="283" t="s">
        <v>2402</v>
      </c>
      <c r="H38" s="125" t="s">
        <v>65</v>
      </c>
      <c r="I38" s="125">
        <v>302</v>
      </c>
      <c r="J38" s="241"/>
      <c r="K38" s="621">
        <f t="shared" si="8"/>
        <v>52000</v>
      </c>
      <c r="L38" s="257"/>
      <c r="M38" s="256">
        <v>52000</v>
      </c>
      <c r="N38" s="241"/>
      <c r="O38" s="241"/>
      <c r="P38" s="241"/>
      <c r="Q38" s="442"/>
      <c r="R38" s="442"/>
      <c r="S38" s="442"/>
      <c r="T38" s="442"/>
      <c r="U38" s="442"/>
      <c r="V38" s="442"/>
      <c r="W38" s="442"/>
      <c r="X38" s="442"/>
      <c r="Y38" s="95"/>
      <c r="Z38" s="42" t="s">
        <v>2403</v>
      </c>
      <c r="AA38" s="584"/>
      <c r="AB38" s="287"/>
      <c r="AC38" s="287"/>
      <c r="AD38" s="535"/>
      <c r="AE38" s="287"/>
      <c r="AF38" s="583"/>
      <c r="AG38" s="583"/>
      <c r="AH38" s="583"/>
      <c r="AI38" s="583"/>
      <c r="AJ38" s="287"/>
      <c r="AK38" s="42"/>
      <c r="AL38" s="42"/>
      <c r="AM38" s="42"/>
      <c r="AN38" s="42"/>
      <c r="AO38" s="42"/>
      <c r="AP38" s="42"/>
    </row>
    <row r="39" spans="1:42" s="6" customFormat="1" ht="19.2" customHeight="1">
      <c r="A39" s="636"/>
      <c r="B39" s="108"/>
      <c r="C39" s="637" t="str">
        <f t="shared" si="13"/>
        <v>201</v>
      </c>
      <c r="D39" s="638" t="str">
        <f t="shared" si="14"/>
        <v>20103</v>
      </c>
      <c r="E39" s="614">
        <v>2010301</v>
      </c>
      <c r="F39" s="635" t="s">
        <v>581</v>
      </c>
      <c r="G39" s="283" t="s">
        <v>2405</v>
      </c>
      <c r="H39" s="125" t="s">
        <v>65</v>
      </c>
      <c r="I39" s="125">
        <v>302</v>
      </c>
      <c r="J39" s="241"/>
      <c r="K39" s="621">
        <f>SUM(L39:X39)</f>
        <v>93600</v>
      </c>
      <c r="L39" s="256">
        <v>93600</v>
      </c>
      <c r="N39" s="241"/>
      <c r="O39" s="241"/>
      <c r="P39" s="241"/>
      <c r="Q39" s="442"/>
      <c r="R39" s="442"/>
      <c r="S39" s="442"/>
      <c r="T39" s="442"/>
      <c r="U39" s="442"/>
      <c r="V39" s="442"/>
      <c r="W39" s="442"/>
      <c r="X39" s="442"/>
      <c r="Y39" s="95"/>
      <c r="Z39" s="548" t="s">
        <v>2445</v>
      </c>
      <c r="AA39" s="586"/>
      <c r="AB39" s="548"/>
      <c r="AC39" s="548"/>
      <c r="AD39" s="535"/>
      <c r="AE39" s="548"/>
      <c r="AF39" s="583"/>
      <c r="AG39" s="583"/>
      <c r="AH39" s="583"/>
      <c r="AI39" s="583"/>
      <c r="AJ39" s="287"/>
      <c r="AK39" s="42"/>
      <c r="AL39" s="42"/>
      <c r="AM39" s="42"/>
      <c r="AN39" s="42"/>
      <c r="AO39" s="42"/>
      <c r="AP39" s="42"/>
    </row>
    <row r="40" spans="1:42" s="6" customFormat="1" ht="19.2" customHeight="1">
      <c r="A40" s="99"/>
      <c r="B40" s="108"/>
      <c r="C40" s="203" t="str">
        <f t="shared" si="13"/>
        <v>201</v>
      </c>
      <c r="D40" s="638" t="str">
        <f t="shared" si="14"/>
        <v>20103</v>
      </c>
      <c r="E40" s="614">
        <v>2010301</v>
      </c>
      <c r="F40" s="7" t="s">
        <v>581</v>
      </c>
      <c r="G40" s="283" t="s">
        <v>2440</v>
      </c>
      <c r="H40" s="35" t="s">
        <v>65</v>
      </c>
      <c r="I40" s="125">
        <v>301</v>
      </c>
      <c r="J40" s="241">
        <v>81600</v>
      </c>
      <c r="K40" s="621">
        <f t="shared" si="8"/>
        <v>38400</v>
      </c>
      <c r="L40" s="257">
        <v>38400</v>
      </c>
      <c r="M40" s="256"/>
      <c r="N40" s="241"/>
      <c r="O40" s="241"/>
      <c r="P40" s="241"/>
      <c r="Q40" s="442"/>
      <c r="R40" s="442"/>
      <c r="S40" s="442"/>
      <c r="T40" s="442"/>
      <c r="U40" s="442"/>
      <c r="V40" s="442"/>
      <c r="W40" s="442"/>
      <c r="X40" s="442"/>
      <c r="Y40" s="95"/>
      <c r="Z40" s="42" t="s">
        <v>2446</v>
      </c>
      <c r="AA40" s="584"/>
      <c r="AB40" s="287"/>
      <c r="AC40" s="287"/>
      <c r="AD40" s="535">
        <f t="shared" si="5"/>
        <v>0</v>
      </c>
      <c r="AE40" s="287"/>
      <c r="AF40" s="583"/>
      <c r="AG40" s="583"/>
      <c r="AH40" s="583"/>
      <c r="AI40" s="583"/>
      <c r="AJ40" s="287"/>
      <c r="AK40" s="42"/>
      <c r="AL40" s="42"/>
      <c r="AM40" s="42"/>
      <c r="AN40" s="42"/>
      <c r="AO40" s="42"/>
      <c r="AP40" s="42"/>
    </row>
    <row r="41" spans="1:42" s="6" customFormat="1" ht="19.2" customHeight="1">
      <c r="A41" s="99"/>
      <c r="B41" s="108"/>
      <c r="C41" s="203" t="str">
        <f t="shared" ref="C41" si="17">LEFT(E41,3)</f>
        <v>201</v>
      </c>
      <c r="D41" s="638" t="str">
        <f t="shared" ref="D41" si="18">LEFT(E41,5)</f>
        <v>20103</v>
      </c>
      <c r="E41" s="614">
        <v>2010301</v>
      </c>
      <c r="F41" s="7" t="s">
        <v>581</v>
      </c>
      <c r="G41" s="283" t="s">
        <v>2439</v>
      </c>
      <c r="H41" s="125" t="s">
        <v>65</v>
      </c>
      <c r="I41" s="125">
        <v>301</v>
      </c>
      <c r="J41" s="241"/>
      <c r="K41" s="621">
        <f>SUM(L41:X41)</f>
        <v>263520</v>
      </c>
      <c r="L41" s="256">
        <v>263520</v>
      </c>
      <c r="N41" s="241"/>
      <c r="O41" s="241"/>
      <c r="P41" s="241"/>
      <c r="Q41" s="442"/>
      <c r="R41" s="442"/>
      <c r="S41" s="442"/>
      <c r="T41" s="442"/>
      <c r="U41" s="442"/>
      <c r="V41" s="442"/>
      <c r="W41" s="442"/>
      <c r="X41" s="442"/>
      <c r="Y41" s="95"/>
      <c r="Z41" s="42" t="s">
        <v>2447</v>
      </c>
      <c r="AA41" s="584"/>
      <c r="AB41" s="287"/>
      <c r="AC41" s="287"/>
      <c r="AD41" s="535">
        <f>AE41+AJ41</f>
        <v>0</v>
      </c>
      <c r="AE41" s="287"/>
      <c r="AF41" s="583"/>
      <c r="AG41" s="583"/>
      <c r="AH41" s="583"/>
      <c r="AI41" s="583"/>
      <c r="AJ41" s="287"/>
      <c r="AK41" s="42"/>
      <c r="AL41" s="42"/>
      <c r="AM41" s="42"/>
      <c r="AN41" s="42"/>
      <c r="AO41" s="42"/>
      <c r="AP41" s="42"/>
    </row>
    <row r="42" spans="1:42" ht="19.2" customHeight="1">
      <c r="A42" s="104"/>
      <c r="B42" s="203"/>
      <c r="C42" s="203" t="str">
        <f>LEFT(E42,3)</f>
        <v>201</v>
      </c>
      <c r="D42" s="638" t="str">
        <f>LEFT(E42,5)</f>
        <v>20103</v>
      </c>
      <c r="E42" s="614">
        <v>2010301</v>
      </c>
      <c r="F42" s="7" t="s">
        <v>581</v>
      </c>
      <c r="G42" s="548" t="s">
        <v>2441</v>
      </c>
      <c r="H42" s="35" t="s">
        <v>65</v>
      </c>
      <c r="I42" s="125">
        <v>301</v>
      </c>
      <c r="J42" s="245">
        <v>135000</v>
      </c>
      <c r="K42" s="621">
        <f>SUM(L42:X42)</f>
        <v>144000</v>
      </c>
      <c r="L42" s="257">
        <v>144000</v>
      </c>
      <c r="M42" s="258"/>
      <c r="N42" s="259"/>
      <c r="O42" s="259"/>
      <c r="P42" s="245"/>
      <c r="Q42" s="553"/>
      <c r="R42" s="553"/>
      <c r="S42" s="553"/>
      <c r="T42" s="553"/>
      <c r="U42" s="553"/>
      <c r="V42" s="553"/>
      <c r="W42" s="553"/>
      <c r="X42" s="553"/>
      <c r="Y42" s="96"/>
      <c r="Z42" s="20" t="s">
        <v>449</v>
      </c>
      <c r="AA42" s="585"/>
      <c r="AB42" s="289"/>
      <c r="AC42" s="289"/>
      <c r="AD42" s="535">
        <f>AE42+AJ42</f>
        <v>0</v>
      </c>
      <c r="AE42" s="289"/>
      <c r="AF42" s="423"/>
      <c r="AG42" s="423"/>
      <c r="AH42" s="423"/>
      <c r="AI42" s="423"/>
      <c r="AJ42" s="289"/>
      <c r="AK42" s="20"/>
      <c r="AL42" s="20"/>
      <c r="AM42" s="20"/>
      <c r="AN42" s="20"/>
      <c r="AO42" s="20"/>
      <c r="AP42" s="20"/>
    </row>
    <row r="43" spans="1:42" ht="19.2" customHeight="1">
      <c r="A43" s="104"/>
      <c r="B43" s="637"/>
      <c r="C43" s="637"/>
      <c r="D43" s="638"/>
      <c r="E43" s="614"/>
      <c r="F43" s="635"/>
      <c r="G43" s="548"/>
      <c r="H43" s="125"/>
      <c r="I43" s="125"/>
      <c r="J43" s="245"/>
      <c r="K43" s="621"/>
      <c r="L43" s="257"/>
      <c r="M43" s="258"/>
      <c r="N43" s="259"/>
      <c r="O43" s="259"/>
      <c r="P43" s="245"/>
      <c r="Q43" s="553"/>
      <c r="R43" s="553"/>
      <c r="S43" s="553"/>
      <c r="T43" s="553"/>
      <c r="U43" s="553"/>
      <c r="V43" s="553"/>
      <c r="W43" s="553"/>
      <c r="X43" s="553"/>
      <c r="Y43" s="96"/>
      <c r="Z43" s="20"/>
      <c r="AA43" s="585"/>
      <c r="AB43" s="289"/>
      <c r="AC43" s="289"/>
      <c r="AD43" s="535"/>
      <c r="AE43" s="289"/>
      <c r="AF43" s="423"/>
      <c r="AG43" s="423"/>
      <c r="AH43" s="423"/>
      <c r="AI43" s="423"/>
      <c r="AJ43" s="289"/>
      <c r="AK43" s="20"/>
      <c r="AL43" s="20"/>
      <c r="AM43" s="20"/>
      <c r="AN43" s="20"/>
      <c r="AO43" s="20"/>
      <c r="AP43" s="20"/>
    </row>
    <row r="44" spans="1:42" s="6" customFormat="1" ht="19.2" customHeight="1">
      <c r="A44" s="99"/>
      <c r="B44" s="108"/>
      <c r="C44" s="203" t="str">
        <f>LEFT(E44,3)</f>
        <v>201</v>
      </c>
      <c r="D44" s="638" t="str">
        <f>LEFT(E44,5)</f>
        <v>20103</v>
      </c>
      <c r="E44" s="614">
        <v>2010301</v>
      </c>
      <c r="F44" s="7" t="s">
        <v>581</v>
      </c>
      <c r="G44" s="283" t="s">
        <v>450</v>
      </c>
      <c r="H44" s="35" t="s">
        <v>65</v>
      </c>
      <c r="I44" s="125">
        <v>302</v>
      </c>
      <c r="J44" s="241">
        <v>100000</v>
      </c>
      <c r="K44" s="621">
        <f>SUM(L44:X44)</f>
        <v>100000</v>
      </c>
      <c r="L44" s="257"/>
      <c r="M44" s="722">
        <v>100000</v>
      </c>
      <c r="N44" s="241"/>
      <c r="O44" s="241"/>
      <c r="P44" s="241"/>
      <c r="Q44" s="442"/>
      <c r="R44" s="442"/>
      <c r="S44" s="442"/>
      <c r="T44" s="442"/>
      <c r="U44" s="442"/>
      <c r="V44" s="442"/>
      <c r="W44" s="442"/>
      <c r="X44" s="442"/>
      <c r="Y44" s="95"/>
      <c r="Z44" s="34" t="s">
        <v>84</v>
      </c>
      <c r="AA44" s="586"/>
      <c r="AB44" s="548"/>
      <c r="AC44" s="548"/>
      <c r="AD44" s="535">
        <f>AE44+AJ44</f>
        <v>0</v>
      </c>
      <c r="AE44" s="548"/>
      <c r="AF44" s="583"/>
      <c r="AG44" s="583"/>
      <c r="AH44" s="583"/>
      <c r="AI44" s="583"/>
      <c r="AJ44" s="287"/>
      <c r="AK44" s="42"/>
      <c r="AL44" s="42"/>
      <c r="AM44" s="42"/>
      <c r="AN44" s="42"/>
      <c r="AO44" s="42"/>
      <c r="AP44" s="42"/>
    </row>
    <row r="45" spans="1:42" s="6" customFormat="1" ht="19.2" customHeight="1">
      <c r="A45" s="99"/>
      <c r="B45" s="108"/>
      <c r="C45" s="203" t="str">
        <f t="shared" ref="C45" si="19">LEFT(E45,3)</f>
        <v>201</v>
      </c>
      <c r="D45" s="638" t="str">
        <f t="shared" ref="D45" si="20">LEFT(E45,5)</f>
        <v>20103</v>
      </c>
      <c r="E45" s="614">
        <v>2010301</v>
      </c>
      <c r="F45" s="7" t="s">
        <v>581</v>
      </c>
      <c r="G45" s="548" t="s">
        <v>2408</v>
      </c>
      <c r="H45" s="125" t="s">
        <v>65</v>
      </c>
      <c r="I45" s="125">
        <v>302</v>
      </c>
      <c r="J45" s="241"/>
      <c r="K45" s="621">
        <f t="shared" si="8"/>
        <v>1150000</v>
      </c>
      <c r="L45" s="257"/>
      <c r="M45" s="722">
        <v>1150000</v>
      </c>
      <c r="N45" s="241"/>
      <c r="O45" s="241"/>
      <c r="P45" s="241"/>
      <c r="Q45" s="442"/>
      <c r="R45" s="442"/>
      <c r="S45" s="442"/>
      <c r="T45" s="442"/>
      <c r="U45" s="442"/>
      <c r="V45" s="442"/>
      <c r="W45" s="442"/>
      <c r="X45" s="442"/>
      <c r="Y45" s="95"/>
      <c r="Z45" s="34" t="s">
        <v>84</v>
      </c>
      <c r="AA45" s="584"/>
      <c r="AB45" s="287"/>
      <c r="AC45" s="287"/>
      <c r="AD45" s="535">
        <f t="shared" si="5"/>
        <v>0</v>
      </c>
      <c r="AE45" s="287"/>
      <c r="AF45" s="583"/>
      <c r="AG45" s="583"/>
      <c r="AH45" s="583"/>
      <c r="AI45" s="583"/>
      <c r="AJ45" s="287"/>
      <c r="AK45" s="42"/>
      <c r="AL45" s="42"/>
      <c r="AM45" s="42"/>
      <c r="AN45" s="42"/>
      <c r="AO45" s="42"/>
      <c r="AP45" s="42"/>
    </row>
    <row r="46" spans="1:42" ht="19.2" customHeight="1">
      <c r="A46" s="104"/>
      <c r="B46" s="203"/>
      <c r="C46" s="203" t="str">
        <f>LEFT(E46,3)</f>
        <v>201</v>
      </c>
      <c r="D46" s="638" t="str">
        <f>LEFT(E46,5)</f>
        <v>20103</v>
      </c>
      <c r="E46" s="614">
        <v>2010301</v>
      </c>
      <c r="F46" s="7" t="s">
        <v>581</v>
      </c>
      <c r="G46" s="34" t="s">
        <v>53</v>
      </c>
      <c r="H46" s="35" t="s">
        <v>70</v>
      </c>
      <c r="I46" s="125">
        <v>302</v>
      </c>
      <c r="J46" s="245">
        <v>400000</v>
      </c>
      <c r="K46" s="621">
        <f t="shared" si="8"/>
        <v>600000</v>
      </c>
      <c r="L46" s="257"/>
      <c r="M46" s="723">
        <v>600000</v>
      </c>
      <c r="N46" s="259"/>
      <c r="O46" s="259"/>
      <c r="P46" s="245"/>
      <c r="Q46" s="553"/>
      <c r="R46" s="553"/>
      <c r="S46" s="553"/>
      <c r="T46" s="553"/>
      <c r="U46" s="553"/>
      <c r="V46" s="553"/>
      <c r="W46" s="553"/>
      <c r="X46" s="553"/>
      <c r="Y46" s="96"/>
      <c r="Z46" s="34" t="s">
        <v>384</v>
      </c>
      <c r="AA46" s="586"/>
      <c r="AB46" s="548"/>
      <c r="AC46" s="548"/>
      <c r="AD46" s="535">
        <f t="shared" si="5"/>
        <v>0</v>
      </c>
      <c r="AE46" s="548"/>
      <c r="AF46" s="423"/>
      <c r="AG46" s="423"/>
      <c r="AH46" s="423"/>
      <c r="AI46" s="423"/>
      <c r="AJ46" s="289"/>
      <c r="AK46" s="20"/>
      <c r="AL46" s="20"/>
      <c r="AM46" s="20"/>
      <c r="AN46" s="20"/>
      <c r="AO46" s="20"/>
      <c r="AP46" s="20"/>
    </row>
    <row r="47" spans="1:42" ht="19.2" customHeight="1">
      <c r="A47" s="104"/>
      <c r="B47" s="637"/>
      <c r="C47" s="637" t="str">
        <f>LEFT(E47,3)</f>
        <v>201</v>
      </c>
      <c r="D47" s="638" t="str">
        <f>LEFT(E47,5)</f>
        <v>20103</v>
      </c>
      <c r="E47" s="614">
        <v>2010302</v>
      </c>
      <c r="F47" s="635" t="s">
        <v>581</v>
      </c>
      <c r="G47" s="548" t="s">
        <v>2404</v>
      </c>
      <c r="H47" s="125" t="s">
        <v>70</v>
      </c>
      <c r="I47" s="125">
        <v>302</v>
      </c>
      <c r="J47" s="245"/>
      <c r="K47" s="621">
        <f t="shared" si="8"/>
        <v>100000</v>
      </c>
      <c r="L47" s="241"/>
      <c r="M47" s="723">
        <v>100000</v>
      </c>
      <c r="N47" s="259"/>
      <c r="O47" s="259"/>
      <c r="P47" s="245"/>
      <c r="Q47" s="553"/>
      <c r="R47" s="553"/>
      <c r="S47" s="553"/>
      <c r="T47" s="553"/>
      <c r="U47" s="553"/>
      <c r="V47" s="553"/>
      <c r="W47" s="553"/>
      <c r="X47" s="553"/>
      <c r="Y47" s="96"/>
      <c r="Z47" s="34" t="s">
        <v>84</v>
      </c>
      <c r="AA47" s="586"/>
      <c r="AB47" s="548"/>
      <c r="AC47" s="548"/>
      <c r="AD47" s="535"/>
      <c r="AE47" s="548"/>
      <c r="AF47" s="423"/>
      <c r="AG47" s="423"/>
      <c r="AH47" s="423"/>
      <c r="AI47" s="423"/>
      <c r="AJ47" s="289"/>
      <c r="AK47" s="20"/>
      <c r="AL47" s="20"/>
      <c r="AM47" s="20"/>
      <c r="AN47" s="20"/>
      <c r="AO47" s="20"/>
      <c r="AP47" s="20"/>
    </row>
    <row r="48" spans="1:42" ht="22.2" customHeight="1">
      <c r="A48" s="94"/>
      <c r="B48" s="203"/>
      <c r="C48" s="203" t="str">
        <f>LEFT(E48,3)</f>
        <v>229</v>
      </c>
      <c r="D48" s="638" t="str">
        <f>LEFT(E48,5)</f>
        <v>22999</v>
      </c>
      <c r="E48" s="219">
        <v>2299902</v>
      </c>
      <c r="F48" s="7" t="s">
        <v>86</v>
      </c>
      <c r="G48" s="291" t="s">
        <v>552</v>
      </c>
      <c r="H48" s="199" t="s">
        <v>65</v>
      </c>
      <c r="I48" s="125">
        <v>301</v>
      </c>
      <c r="J48" s="127">
        <v>600000</v>
      </c>
      <c r="K48" s="621">
        <f>SUM(M48:X48)</f>
        <v>600000</v>
      </c>
      <c r="L48" s="248"/>
      <c r="M48" s="724">
        <v>600000</v>
      </c>
      <c r="N48" s="140"/>
      <c r="O48" s="140"/>
      <c r="P48" s="247"/>
      <c r="Q48" s="553"/>
      <c r="R48" s="553"/>
      <c r="S48" s="553"/>
      <c r="T48" s="553"/>
      <c r="U48" s="553"/>
      <c r="V48" s="553"/>
      <c r="W48" s="553"/>
      <c r="X48" s="553"/>
      <c r="Y48" s="96"/>
      <c r="Z48" s="34" t="s">
        <v>84</v>
      </c>
      <c r="AA48" s="570"/>
      <c r="AB48" s="188"/>
      <c r="AC48" s="188"/>
      <c r="AD48" s="535">
        <f t="shared" si="5"/>
        <v>0</v>
      </c>
      <c r="AE48" s="188"/>
      <c r="AF48" s="423"/>
      <c r="AG48" s="423"/>
      <c r="AH48" s="423"/>
      <c r="AI48" s="423"/>
      <c r="AJ48" s="289"/>
      <c r="AK48" s="20"/>
      <c r="AL48" s="20"/>
      <c r="AM48" s="20"/>
      <c r="AN48" s="20"/>
      <c r="AO48" s="20"/>
      <c r="AP48" s="20"/>
    </row>
    <row r="49" spans="1:42" ht="19.2" customHeight="1">
      <c r="A49" s="94"/>
      <c r="B49" s="203"/>
      <c r="C49" s="203" t="str">
        <f>LEFT(E49,3)</f>
        <v>201</v>
      </c>
      <c r="D49" s="638" t="str">
        <f>LEFT(E49,5)</f>
        <v>20103</v>
      </c>
      <c r="E49" s="614">
        <v>2010301</v>
      </c>
      <c r="F49" s="7" t="s">
        <v>581</v>
      </c>
      <c r="G49" s="34" t="s">
        <v>54</v>
      </c>
      <c r="H49" s="35" t="s">
        <v>70</v>
      </c>
      <c r="I49" s="125">
        <v>302</v>
      </c>
      <c r="J49" s="245">
        <v>200000</v>
      </c>
      <c r="K49" s="621">
        <f t="shared" si="8"/>
        <v>200000</v>
      </c>
      <c r="L49" s="241"/>
      <c r="M49" s="258">
        <v>200000</v>
      </c>
      <c r="N49" s="259"/>
      <c r="O49" s="259"/>
      <c r="P49" s="245"/>
      <c r="Q49" s="553"/>
      <c r="R49" s="553"/>
      <c r="S49" s="553"/>
      <c r="T49" s="553"/>
      <c r="U49" s="553"/>
      <c r="V49" s="553"/>
      <c r="W49" s="553"/>
      <c r="X49" s="553"/>
      <c r="Y49" s="96"/>
      <c r="Z49" s="34" t="s">
        <v>384</v>
      </c>
      <c r="AA49" s="586"/>
      <c r="AB49" s="548"/>
      <c r="AC49" s="548"/>
      <c r="AD49" s="535">
        <f t="shared" si="5"/>
        <v>0</v>
      </c>
      <c r="AE49" s="548"/>
      <c r="AF49" s="423"/>
      <c r="AG49" s="423"/>
      <c r="AH49" s="423"/>
      <c r="AI49" s="423"/>
      <c r="AJ49" s="289"/>
      <c r="AK49" s="20"/>
      <c r="AL49" s="20"/>
      <c r="AM49" s="20"/>
      <c r="AN49" s="20"/>
      <c r="AO49" s="20"/>
      <c r="AP49" s="20"/>
    </row>
    <row r="50" spans="1:42" ht="19.2" customHeight="1">
      <c r="A50" s="94"/>
      <c r="B50" s="203"/>
      <c r="C50" s="203"/>
      <c r="D50" s="638" t="str">
        <f>LEFT(E50,5)</f>
        <v/>
      </c>
      <c r="E50" s="614"/>
      <c r="F50" s="7"/>
      <c r="G50" s="34"/>
      <c r="H50" s="35"/>
      <c r="I50" s="125"/>
      <c r="J50" s="245"/>
      <c r="K50" s="621">
        <f t="shared" si="8"/>
        <v>0</v>
      </c>
      <c r="L50" s="257"/>
      <c r="M50" s="262"/>
      <c r="N50" s="140"/>
      <c r="O50" s="140"/>
      <c r="P50" s="245"/>
      <c r="Q50" s="553"/>
      <c r="R50" s="553"/>
      <c r="S50" s="553"/>
      <c r="T50" s="553"/>
      <c r="U50" s="553"/>
      <c r="V50" s="553"/>
      <c r="W50" s="553"/>
      <c r="X50" s="553"/>
      <c r="Y50" s="96"/>
      <c r="Z50" s="20"/>
      <c r="AA50" s="585"/>
      <c r="AB50" s="289"/>
      <c r="AC50" s="289"/>
      <c r="AD50" s="535">
        <f t="shared" si="5"/>
        <v>0</v>
      </c>
      <c r="AE50" s="289"/>
      <c r="AF50" s="423"/>
      <c r="AG50" s="423"/>
      <c r="AH50" s="423"/>
      <c r="AI50" s="423"/>
      <c r="AJ50" s="289"/>
      <c r="AK50" s="20"/>
      <c r="AL50" s="20"/>
      <c r="AM50" s="20"/>
      <c r="AN50" s="20"/>
      <c r="AO50" s="20"/>
      <c r="AP50" s="20"/>
    </row>
    <row r="51" spans="1:42" ht="27.6" customHeight="1">
      <c r="A51" s="94" t="s">
        <v>408</v>
      </c>
      <c r="B51" s="203">
        <v>10</v>
      </c>
      <c r="C51" s="203"/>
      <c r="D51" s="638"/>
      <c r="E51" s="614"/>
      <c r="F51" s="7"/>
      <c r="G51" s="708"/>
      <c r="H51" s="35"/>
      <c r="I51" s="125"/>
      <c r="J51" s="243">
        <v>2215035</v>
      </c>
      <c r="K51" s="621">
        <f t="shared" si="8"/>
        <v>4160842</v>
      </c>
      <c r="L51" s="257">
        <f t="shared" ref="L51:R51" si="21">SUM(L52:L60)</f>
        <v>1036753</v>
      </c>
      <c r="M51" s="257">
        <f t="shared" si="21"/>
        <v>804000</v>
      </c>
      <c r="N51" s="257">
        <f t="shared" si="21"/>
        <v>120089</v>
      </c>
      <c r="O51" s="257">
        <f t="shared" si="21"/>
        <v>2200000</v>
      </c>
      <c r="P51" s="257">
        <f t="shared" si="21"/>
        <v>0</v>
      </c>
      <c r="Q51" s="257">
        <f t="shared" si="21"/>
        <v>0</v>
      </c>
      <c r="R51" s="257">
        <f t="shared" si="21"/>
        <v>0</v>
      </c>
      <c r="S51" s="257"/>
      <c r="T51" s="257"/>
      <c r="U51" s="257"/>
      <c r="V51" s="257">
        <f>SUM(V52:V60)</f>
        <v>0</v>
      </c>
      <c r="W51" s="257">
        <f>SUM(W52:W60)</f>
        <v>0</v>
      </c>
      <c r="X51" s="257">
        <f>SUM(X52:X60)</f>
        <v>0</v>
      </c>
      <c r="Y51" s="257">
        <f>SUM(Y52:Y60)</f>
        <v>0</v>
      </c>
      <c r="Z51" s="20"/>
      <c r="AA51" s="585">
        <v>7021506</v>
      </c>
      <c r="AB51" s="289"/>
      <c r="AC51" s="289">
        <v>2589000</v>
      </c>
      <c r="AD51" s="535">
        <f t="shared" si="5"/>
        <v>2589000</v>
      </c>
      <c r="AE51" s="289">
        <f>SUM(AF51:AI51)</f>
        <v>2589000</v>
      </c>
      <c r="AF51" s="423">
        <v>1036000</v>
      </c>
      <c r="AG51" s="423">
        <v>1253000</v>
      </c>
      <c r="AH51" s="423">
        <v>300000</v>
      </c>
      <c r="AI51" s="423"/>
      <c r="AJ51" s="289"/>
      <c r="AK51" s="20"/>
      <c r="AL51" s="20"/>
      <c r="AM51" s="20"/>
      <c r="AN51" s="20"/>
      <c r="AO51" s="20"/>
      <c r="AP51" s="20"/>
    </row>
    <row r="52" spans="1:42" ht="22.8" customHeight="1">
      <c r="A52" s="94"/>
      <c r="B52" s="203"/>
      <c r="C52" s="203" t="str">
        <f>LEFT(E52,3)</f>
        <v>201</v>
      </c>
      <c r="D52" s="638" t="str">
        <f t="shared" ref="D52:D57" si="22">LEFT(E52,5)</f>
        <v>20103</v>
      </c>
      <c r="E52" s="614">
        <v>2010301</v>
      </c>
      <c r="F52" s="7" t="s">
        <v>408</v>
      </c>
      <c r="G52" s="283" t="s">
        <v>375</v>
      </c>
      <c r="H52" s="35" t="s">
        <v>65</v>
      </c>
      <c r="I52" s="125">
        <v>301</v>
      </c>
      <c r="J52" s="243">
        <v>720528</v>
      </c>
      <c r="K52" s="621">
        <f t="shared" si="8"/>
        <v>779772</v>
      </c>
      <c r="L52" s="257">
        <v>779772</v>
      </c>
      <c r="M52" s="258"/>
      <c r="N52" s="259"/>
      <c r="O52" s="259"/>
      <c r="P52" s="245"/>
      <c r="Q52" s="553"/>
      <c r="R52" s="553"/>
      <c r="S52" s="553"/>
      <c r="T52" s="553"/>
      <c r="U52" s="553"/>
      <c r="V52" s="553"/>
      <c r="W52" s="553"/>
      <c r="X52" s="553"/>
      <c r="Y52" s="96"/>
      <c r="Z52" s="20"/>
      <c r="AA52" s="585"/>
      <c r="AB52" s="289"/>
      <c r="AC52" s="289"/>
      <c r="AD52" s="535">
        <f t="shared" si="5"/>
        <v>0</v>
      </c>
      <c r="AE52" s="289"/>
      <c r="AF52" s="423"/>
      <c r="AG52" s="423"/>
      <c r="AH52" s="423"/>
      <c r="AI52" s="423"/>
      <c r="AJ52" s="289"/>
      <c r="AK52" s="20"/>
      <c r="AL52" s="20"/>
      <c r="AM52" s="20"/>
      <c r="AN52" s="20"/>
      <c r="AO52" s="20"/>
      <c r="AP52" s="20"/>
    </row>
    <row r="53" spans="1:42" ht="22.8" customHeight="1">
      <c r="A53" s="94"/>
      <c r="B53" s="203"/>
      <c r="C53" s="203" t="str">
        <f t="shared" ref="C53:C57" si="23">LEFT(E53,3)</f>
        <v>201</v>
      </c>
      <c r="D53" s="638" t="str">
        <f t="shared" si="22"/>
        <v>20103</v>
      </c>
      <c r="E53" s="614">
        <v>2010301</v>
      </c>
      <c r="F53" s="7" t="s">
        <v>408</v>
      </c>
      <c r="G53" s="283" t="s">
        <v>376</v>
      </c>
      <c r="H53" s="35" t="s">
        <v>65</v>
      </c>
      <c r="I53" s="125">
        <v>301</v>
      </c>
      <c r="J53" s="243">
        <v>150000</v>
      </c>
      <c r="K53" s="621">
        <f t="shared" si="8"/>
        <v>156000</v>
      </c>
      <c r="L53" s="256">
        <v>156000</v>
      </c>
      <c r="M53" s="258"/>
      <c r="N53" s="259"/>
      <c r="O53" s="259"/>
      <c r="P53" s="245"/>
      <c r="Q53" s="553"/>
      <c r="R53" s="553"/>
      <c r="S53" s="553"/>
      <c r="T53" s="553"/>
      <c r="U53" s="553"/>
      <c r="V53" s="553"/>
      <c r="W53" s="553"/>
      <c r="X53" s="553"/>
      <c r="Y53" s="96"/>
      <c r="Z53" s="20"/>
      <c r="AA53" s="585"/>
      <c r="AB53" s="289"/>
      <c r="AC53" s="289"/>
      <c r="AD53" s="535">
        <f t="shared" si="5"/>
        <v>0</v>
      </c>
      <c r="AE53" s="289"/>
      <c r="AF53" s="423"/>
      <c r="AG53" s="423"/>
      <c r="AH53" s="423"/>
      <c r="AI53" s="423"/>
      <c r="AJ53" s="289"/>
      <c r="AK53" s="20"/>
      <c r="AL53" s="20"/>
      <c r="AM53" s="20"/>
      <c r="AN53" s="20"/>
      <c r="AO53" s="20"/>
      <c r="AP53" s="20"/>
    </row>
    <row r="54" spans="1:42" ht="22.8" customHeight="1">
      <c r="A54" s="94"/>
      <c r="B54" s="203"/>
      <c r="C54" s="203" t="str">
        <f t="shared" si="23"/>
        <v>201</v>
      </c>
      <c r="D54" s="638" t="str">
        <f t="shared" si="22"/>
        <v>20103</v>
      </c>
      <c r="E54" s="614">
        <v>2010301</v>
      </c>
      <c r="F54" s="7" t="s">
        <v>408</v>
      </c>
      <c r="G54" s="283" t="s">
        <v>377</v>
      </c>
      <c r="H54" s="35" t="s">
        <v>65</v>
      </c>
      <c r="I54" s="125">
        <v>301</v>
      </c>
      <c r="J54" s="243">
        <v>60044</v>
      </c>
      <c r="K54" s="621">
        <f t="shared" si="8"/>
        <v>64981</v>
      </c>
      <c r="L54" s="257">
        <v>64981</v>
      </c>
      <c r="M54" s="258"/>
      <c r="N54" s="259"/>
      <c r="O54" s="259"/>
      <c r="P54" s="245"/>
      <c r="Q54" s="553"/>
      <c r="R54" s="553"/>
      <c r="S54" s="553"/>
      <c r="T54" s="553"/>
      <c r="U54" s="553"/>
      <c r="V54" s="553"/>
      <c r="W54" s="553"/>
      <c r="X54" s="553"/>
      <c r="Y54" s="96"/>
      <c r="Z54" s="20"/>
      <c r="AA54" s="585"/>
      <c r="AB54" s="289"/>
      <c r="AC54" s="289"/>
      <c r="AD54" s="535">
        <f t="shared" si="5"/>
        <v>0</v>
      </c>
      <c r="AE54" s="289"/>
      <c r="AF54" s="423"/>
      <c r="AG54" s="423"/>
      <c r="AH54" s="423"/>
      <c r="AI54" s="423"/>
      <c r="AJ54" s="289"/>
      <c r="AK54" s="20"/>
      <c r="AL54" s="20"/>
      <c r="AM54" s="20"/>
      <c r="AN54" s="20"/>
      <c r="AO54" s="20"/>
      <c r="AP54" s="20"/>
    </row>
    <row r="55" spans="1:42" ht="22.8" customHeight="1">
      <c r="A55" s="94"/>
      <c r="B55" s="203"/>
      <c r="C55" s="203" t="str">
        <f t="shared" si="23"/>
        <v>201</v>
      </c>
      <c r="D55" s="638" t="str">
        <f t="shared" si="22"/>
        <v>20103</v>
      </c>
      <c r="E55" s="614">
        <v>2010301</v>
      </c>
      <c r="F55" s="7" t="s">
        <v>408</v>
      </c>
      <c r="G55" s="283" t="s">
        <v>917</v>
      </c>
      <c r="H55" s="35" t="s">
        <v>65</v>
      </c>
      <c r="I55" s="125">
        <v>301</v>
      </c>
      <c r="J55" s="243">
        <v>39600</v>
      </c>
      <c r="K55" s="621">
        <f t="shared" si="8"/>
        <v>36000</v>
      </c>
      <c r="L55" s="257">
        <v>36000</v>
      </c>
      <c r="M55" s="258"/>
      <c r="N55" s="259"/>
      <c r="O55" s="259"/>
      <c r="P55" s="245"/>
      <c r="Q55" s="553"/>
      <c r="R55" s="553"/>
      <c r="S55" s="553"/>
      <c r="T55" s="553"/>
      <c r="U55" s="553"/>
      <c r="V55" s="553"/>
      <c r="W55" s="553"/>
      <c r="X55" s="553"/>
      <c r="Y55" s="96"/>
      <c r="Z55" s="20"/>
      <c r="AA55" s="585"/>
      <c r="AB55" s="289"/>
      <c r="AC55" s="289"/>
      <c r="AD55" s="535">
        <f t="shared" si="5"/>
        <v>0</v>
      </c>
      <c r="AE55" s="289"/>
      <c r="AF55" s="423"/>
      <c r="AG55" s="423"/>
      <c r="AH55" s="423"/>
      <c r="AI55" s="423"/>
      <c r="AJ55" s="289"/>
      <c r="AK55" s="20"/>
      <c r="AL55" s="20"/>
      <c r="AM55" s="20"/>
      <c r="AN55" s="20"/>
      <c r="AO55" s="20"/>
      <c r="AP55" s="20"/>
    </row>
    <row r="56" spans="1:42" ht="22.8" customHeight="1">
      <c r="A56" s="94"/>
      <c r="B56" s="203"/>
      <c r="C56" s="203" t="str">
        <f t="shared" si="23"/>
        <v>201</v>
      </c>
      <c r="D56" s="638" t="str">
        <f t="shared" si="22"/>
        <v>20103</v>
      </c>
      <c r="E56" s="614">
        <v>2010301</v>
      </c>
      <c r="F56" s="7" t="s">
        <v>408</v>
      </c>
      <c r="G56" s="283" t="s">
        <v>378</v>
      </c>
      <c r="H56" s="35" t="s">
        <v>65</v>
      </c>
      <c r="I56" s="125">
        <v>303</v>
      </c>
      <c r="J56" s="243">
        <v>86463</v>
      </c>
      <c r="K56" s="621">
        <f t="shared" si="8"/>
        <v>120089</v>
      </c>
      <c r="L56" s="257"/>
      <c r="M56" s="258"/>
      <c r="N56" s="259">
        <v>120089</v>
      </c>
      <c r="O56" s="259"/>
      <c r="P56" s="245"/>
      <c r="Q56" s="553"/>
      <c r="R56" s="553"/>
      <c r="S56" s="553"/>
      <c r="T56" s="553"/>
      <c r="U56" s="553"/>
      <c r="V56" s="553"/>
      <c r="W56" s="553"/>
      <c r="X56" s="553"/>
      <c r="Y56" s="96"/>
      <c r="Z56" s="20"/>
      <c r="AA56" s="585"/>
      <c r="AB56" s="289"/>
      <c r="AC56" s="289"/>
      <c r="AD56" s="535">
        <f t="shared" si="5"/>
        <v>0</v>
      </c>
      <c r="AE56" s="289"/>
      <c r="AF56" s="423"/>
      <c r="AG56" s="423"/>
      <c r="AH56" s="423"/>
      <c r="AI56" s="423"/>
      <c r="AJ56" s="289"/>
      <c r="AK56" s="20"/>
      <c r="AL56" s="20"/>
      <c r="AM56" s="20"/>
      <c r="AN56" s="20"/>
      <c r="AO56" s="20"/>
      <c r="AP56" s="20"/>
    </row>
    <row r="57" spans="1:42" ht="22.8" customHeight="1">
      <c r="A57" s="94"/>
      <c r="B57" s="203"/>
      <c r="C57" s="203" t="str">
        <f t="shared" si="23"/>
        <v>201</v>
      </c>
      <c r="D57" s="638" t="str">
        <f t="shared" si="22"/>
        <v>20103</v>
      </c>
      <c r="E57" s="614">
        <v>2010301</v>
      </c>
      <c r="F57" s="7" t="s">
        <v>408</v>
      </c>
      <c r="G57" s="283" t="s">
        <v>916</v>
      </c>
      <c r="H57" s="35" t="s">
        <v>65</v>
      </c>
      <c r="I57" s="124">
        <v>302</v>
      </c>
      <c r="J57" s="243">
        <v>158400</v>
      </c>
      <c r="K57" s="621">
        <f t="shared" si="8"/>
        <v>144000</v>
      </c>
      <c r="L57" s="257"/>
      <c r="M57" s="259">
        <v>144000</v>
      </c>
      <c r="O57" s="259"/>
      <c r="P57" s="245"/>
      <c r="Q57" s="553"/>
      <c r="R57" s="553"/>
      <c r="S57" s="553"/>
      <c r="T57" s="553"/>
      <c r="U57" s="553"/>
      <c r="V57" s="553"/>
      <c r="W57" s="553"/>
      <c r="X57" s="553"/>
      <c r="Y57" s="96"/>
      <c r="Z57" s="20"/>
      <c r="AA57" s="585"/>
      <c r="AB57" s="289"/>
      <c r="AC57" s="289"/>
      <c r="AD57" s="535">
        <f t="shared" si="5"/>
        <v>0</v>
      </c>
      <c r="AE57" s="289"/>
      <c r="AF57" s="423"/>
      <c r="AG57" s="423"/>
      <c r="AH57" s="423"/>
      <c r="AI57" s="423"/>
      <c r="AJ57" s="289"/>
      <c r="AK57" s="20"/>
      <c r="AL57" s="20"/>
      <c r="AM57" s="20"/>
      <c r="AN57" s="20"/>
      <c r="AO57" s="20"/>
      <c r="AP57" s="20"/>
    </row>
    <row r="58" spans="1:42" ht="22.8" customHeight="1">
      <c r="A58" s="94"/>
      <c r="B58" s="203"/>
      <c r="C58" s="203" t="str">
        <f>LEFT(E58,3)</f>
        <v>201</v>
      </c>
      <c r="D58" s="638" t="str">
        <f>LEFT(E58,5)</f>
        <v>20103</v>
      </c>
      <c r="E58" s="614">
        <v>2010301</v>
      </c>
      <c r="F58" s="7" t="s">
        <v>408</v>
      </c>
      <c r="G58" s="709" t="s">
        <v>790</v>
      </c>
      <c r="H58" s="35" t="s">
        <v>65</v>
      </c>
      <c r="I58" s="125">
        <v>302</v>
      </c>
      <c r="J58" s="243">
        <v>1000000</v>
      </c>
      <c r="K58" s="621">
        <f>SUM(L58:X58)</f>
        <v>660000</v>
      </c>
      <c r="L58" s="257"/>
      <c r="M58" s="258">
        <v>660000</v>
      </c>
      <c r="N58" s="259"/>
      <c r="O58" s="259"/>
      <c r="P58" s="245"/>
      <c r="Q58" s="553"/>
      <c r="R58" s="553"/>
      <c r="S58" s="553"/>
      <c r="T58" s="553"/>
      <c r="U58" s="553"/>
      <c r="V58" s="553"/>
      <c r="W58" s="553"/>
      <c r="X58" s="553"/>
      <c r="Y58" s="96"/>
      <c r="Z58" s="20"/>
      <c r="AA58" s="585"/>
      <c r="AB58" s="289"/>
      <c r="AC58" s="289"/>
      <c r="AD58" s="535">
        <f>AE58+AJ58</f>
        <v>0</v>
      </c>
      <c r="AE58" s="289"/>
      <c r="AF58" s="423"/>
      <c r="AG58" s="423"/>
      <c r="AH58" s="423"/>
      <c r="AI58" s="423"/>
      <c r="AJ58" s="289"/>
      <c r="AK58" s="20"/>
      <c r="AL58" s="20"/>
      <c r="AM58" s="20"/>
      <c r="AN58" s="20"/>
      <c r="AO58" s="20"/>
      <c r="AP58" s="20"/>
    </row>
    <row r="59" spans="1:42" ht="22.8" customHeight="1">
      <c r="A59" s="94"/>
      <c r="B59" s="637"/>
      <c r="C59" s="637"/>
      <c r="D59" s="638"/>
      <c r="E59" s="614"/>
      <c r="F59" s="635"/>
      <c r="G59" s="709"/>
      <c r="H59" s="125"/>
      <c r="I59" s="125"/>
      <c r="J59" s="243"/>
      <c r="K59" s="621"/>
      <c r="L59" s="257"/>
      <c r="M59" s="271"/>
      <c r="N59" s="259"/>
      <c r="O59" s="259"/>
      <c r="P59" s="245"/>
      <c r="Q59" s="553"/>
      <c r="R59" s="553"/>
      <c r="S59" s="553"/>
      <c r="T59" s="553"/>
      <c r="U59" s="553"/>
      <c r="V59" s="553"/>
      <c r="W59" s="553"/>
      <c r="X59" s="553"/>
      <c r="Y59" s="96"/>
      <c r="Z59" s="20"/>
      <c r="AA59" s="585"/>
      <c r="AB59" s="289"/>
      <c r="AC59" s="289"/>
      <c r="AD59" s="535"/>
      <c r="AE59" s="289"/>
      <c r="AF59" s="423"/>
      <c r="AG59" s="423"/>
      <c r="AH59" s="423"/>
      <c r="AI59" s="423"/>
      <c r="AJ59" s="289"/>
      <c r="AK59" s="20"/>
      <c r="AL59" s="20"/>
      <c r="AM59" s="20"/>
      <c r="AN59" s="20"/>
      <c r="AO59" s="20"/>
      <c r="AP59" s="20"/>
    </row>
    <row r="60" spans="1:42" ht="27.6" customHeight="1">
      <c r="A60" s="94"/>
      <c r="B60" s="203"/>
      <c r="C60" s="203" t="str">
        <f>LEFT(E60,3)</f>
        <v>201</v>
      </c>
      <c r="D60" s="638" t="str">
        <f>LEFT(E60,5)</f>
        <v>20103</v>
      </c>
      <c r="E60" s="219">
        <v>2010301</v>
      </c>
      <c r="F60" s="7" t="s">
        <v>86</v>
      </c>
      <c r="G60" s="565" t="s">
        <v>956</v>
      </c>
      <c r="H60" s="199" t="s">
        <v>71</v>
      </c>
      <c r="I60" s="125">
        <v>302</v>
      </c>
      <c r="J60" s="127">
        <v>3200000</v>
      </c>
      <c r="K60" s="621">
        <f>SUM(L60:X60)</f>
        <v>2200000</v>
      </c>
      <c r="L60" s="241"/>
      <c r="M60" s="271"/>
      <c r="N60" s="140"/>
      <c r="O60" s="463">
        <v>2200000</v>
      </c>
      <c r="P60" s="247"/>
      <c r="Q60" s="553"/>
      <c r="R60" s="553"/>
      <c r="S60" s="553"/>
      <c r="T60" s="553"/>
      <c r="U60" s="553"/>
      <c r="V60" s="553"/>
      <c r="W60" s="553"/>
      <c r="X60" s="553"/>
      <c r="Y60" s="96"/>
      <c r="Z60" s="702" t="s">
        <v>2406</v>
      </c>
      <c r="AA60" s="570"/>
      <c r="AB60" s="188"/>
      <c r="AC60" s="188"/>
      <c r="AD60" s="535">
        <f t="shared" si="5"/>
        <v>0</v>
      </c>
      <c r="AE60" s="188"/>
      <c r="AF60" s="423"/>
      <c r="AG60" s="423"/>
      <c r="AH60" s="423"/>
      <c r="AI60" s="423"/>
      <c r="AJ60" s="289"/>
      <c r="AK60" s="20"/>
      <c r="AL60" s="20"/>
      <c r="AM60" s="20"/>
      <c r="AN60" s="20"/>
      <c r="AO60" s="20"/>
      <c r="AP60" s="20"/>
    </row>
    <row r="61" spans="1:42" ht="22.8" customHeight="1">
      <c r="A61" s="94"/>
      <c r="B61" s="203"/>
      <c r="C61" s="203"/>
      <c r="D61" s="638"/>
      <c r="E61" s="614"/>
      <c r="F61" s="7"/>
      <c r="G61" s="708"/>
      <c r="H61" s="35"/>
      <c r="I61" s="125"/>
      <c r="J61" s="243"/>
      <c r="K61" s="621">
        <f t="shared" si="8"/>
        <v>0</v>
      </c>
      <c r="L61" s="257"/>
      <c r="M61" s="258"/>
      <c r="N61" s="259"/>
      <c r="O61" s="259"/>
      <c r="P61" s="245"/>
      <c r="Q61" s="553"/>
      <c r="R61" s="553"/>
      <c r="S61" s="553"/>
      <c r="T61" s="553"/>
      <c r="U61" s="553"/>
      <c r="V61" s="553"/>
      <c r="W61" s="553"/>
      <c r="X61" s="553"/>
      <c r="Y61" s="96"/>
      <c r="Z61" s="20"/>
      <c r="AA61" s="585"/>
      <c r="AB61" s="289"/>
      <c r="AC61" s="289"/>
      <c r="AD61" s="535">
        <f t="shared" si="5"/>
        <v>0</v>
      </c>
      <c r="AE61" s="289"/>
      <c r="AF61" s="423"/>
      <c r="AG61" s="423"/>
      <c r="AH61" s="423"/>
      <c r="AI61" s="423"/>
      <c r="AJ61" s="289"/>
      <c r="AK61" s="20"/>
      <c r="AL61" s="20"/>
      <c r="AM61" s="20"/>
      <c r="AN61" s="20"/>
      <c r="AO61" s="20"/>
      <c r="AP61" s="20"/>
    </row>
    <row r="62" spans="1:42" ht="19.2" customHeight="1">
      <c r="A62" s="100" t="s">
        <v>618</v>
      </c>
      <c r="B62" s="203"/>
      <c r="C62" s="203"/>
      <c r="D62" s="638" t="str">
        <f>LEFT(E62,5)</f>
        <v/>
      </c>
      <c r="E62" s="614"/>
      <c r="F62" s="7"/>
      <c r="G62" s="512"/>
      <c r="H62" s="199"/>
      <c r="I62" s="125"/>
      <c r="J62" s="244">
        <v>239740</v>
      </c>
      <c r="K62" s="621">
        <f t="shared" ref="K62:R62" si="24">SUM(K63:K66)</f>
        <v>239740</v>
      </c>
      <c r="L62" s="257">
        <f t="shared" si="24"/>
        <v>19740</v>
      </c>
      <c r="M62" s="273">
        <f t="shared" si="24"/>
        <v>220000</v>
      </c>
      <c r="N62" s="273">
        <f t="shared" si="24"/>
        <v>0</v>
      </c>
      <c r="O62" s="273">
        <f t="shared" si="24"/>
        <v>0</v>
      </c>
      <c r="P62" s="273">
        <f t="shared" si="24"/>
        <v>0</v>
      </c>
      <c r="Q62" s="273">
        <f t="shared" si="24"/>
        <v>0</v>
      </c>
      <c r="R62" s="273">
        <f t="shared" si="24"/>
        <v>0</v>
      </c>
      <c r="S62" s="273"/>
      <c r="T62" s="273"/>
      <c r="U62" s="273"/>
      <c r="V62" s="273">
        <f>SUM(V63:V66)</f>
        <v>0</v>
      </c>
      <c r="W62" s="273">
        <f>SUM(W63:W66)</f>
        <v>0</v>
      </c>
      <c r="X62" s="555">
        <f>SUM(X63:X66)</f>
        <v>0</v>
      </c>
      <c r="Y62" s="112"/>
      <c r="Z62" s="20"/>
      <c r="AA62" s="585">
        <v>64521</v>
      </c>
      <c r="AB62" s="289"/>
      <c r="AC62" s="289">
        <v>310000</v>
      </c>
      <c r="AD62" s="535">
        <f t="shared" si="5"/>
        <v>342000</v>
      </c>
      <c r="AE62" s="289">
        <f>SUM(AF62:AI62)</f>
        <v>262000</v>
      </c>
      <c r="AF62" s="423">
        <v>110000</v>
      </c>
      <c r="AG62" s="423">
        <v>152000</v>
      </c>
      <c r="AH62" s="423"/>
      <c r="AI62" s="423"/>
      <c r="AJ62" s="289">
        <f>SUM(AK62:AP62)</f>
        <v>80000</v>
      </c>
      <c r="AK62" s="20"/>
      <c r="AL62" s="20">
        <v>80000</v>
      </c>
      <c r="AM62" s="20"/>
      <c r="AN62" s="20"/>
      <c r="AO62" s="20"/>
      <c r="AP62" s="20"/>
    </row>
    <row r="63" spans="1:42" ht="19.2" customHeight="1">
      <c r="A63" s="100"/>
      <c r="B63" s="203"/>
      <c r="C63" s="203" t="str">
        <f>LEFT(E63,3)</f>
        <v>201</v>
      </c>
      <c r="D63" s="638" t="str">
        <f>LEFT(E63,5)</f>
        <v>20103</v>
      </c>
      <c r="E63" s="614">
        <v>2010308</v>
      </c>
      <c r="F63" s="14" t="s">
        <v>618</v>
      </c>
      <c r="G63" s="512" t="s">
        <v>438</v>
      </c>
      <c r="H63" s="199" t="s">
        <v>65</v>
      </c>
      <c r="I63" s="125">
        <v>302</v>
      </c>
      <c r="J63" s="244">
        <v>20000</v>
      </c>
      <c r="K63" s="621">
        <f t="shared" si="8"/>
        <v>20000</v>
      </c>
      <c r="L63" s="257"/>
      <c r="M63" s="307">
        <v>20000</v>
      </c>
      <c r="N63" s="244"/>
      <c r="O63" s="260"/>
      <c r="P63" s="244"/>
      <c r="Q63" s="555"/>
      <c r="R63" s="555"/>
      <c r="S63" s="555"/>
      <c r="T63" s="555"/>
      <c r="U63" s="555"/>
      <c r="V63" s="555"/>
      <c r="W63" s="555"/>
      <c r="X63" s="555"/>
      <c r="Y63" s="112"/>
      <c r="Z63" s="20"/>
      <c r="AA63" s="585"/>
      <c r="AB63" s="289"/>
      <c r="AC63" s="289"/>
      <c r="AD63" s="535">
        <f t="shared" si="5"/>
        <v>0</v>
      </c>
      <c r="AE63" s="289">
        <f t="shared" ref="AE63:AE68" si="25">SUM(AF63:AI63)</f>
        <v>0</v>
      </c>
      <c r="AF63" s="423"/>
      <c r="AG63" s="423"/>
      <c r="AH63" s="423"/>
      <c r="AI63" s="423"/>
      <c r="AJ63" s="289"/>
      <c r="AK63" s="20"/>
      <c r="AL63" s="20"/>
      <c r="AM63" s="20"/>
      <c r="AN63" s="20"/>
      <c r="AO63" s="20"/>
      <c r="AP63" s="20"/>
    </row>
    <row r="64" spans="1:42" ht="19.2" customHeight="1">
      <c r="A64" s="94"/>
      <c r="B64" s="203"/>
      <c r="C64" s="203" t="str">
        <f>LEFT(E64,3)</f>
        <v>201</v>
      </c>
      <c r="D64" s="638" t="str">
        <f>LEFT(E64,5)</f>
        <v>20103</v>
      </c>
      <c r="E64" s="614">
        <v>2010308</v>
      </c>
      <c r="F64" s="14" t="s">
        <v>618</v>
      </c>
      <c r="G64" s="706" t="s">
        <v>273</v>
      </c>
      <c r="H64" s="199" t="s">
        <v>70</v>
      </c>
      <c r="I64" s="125">
        <v>302</v>
      </c>
      <c r="J64" s="245">
        <v>19740</v>
      </c>
      <c r="K64" s="621">
        <f>SUM(L64:X64)</f>
        <v>19740</v>
      </c>
      <c r="L64" s="307">
        <v>19740</v>
      </c>
      <c r="O64" s="259"/>
      <c r="P64" s="247"/>
      <c r="Q64" s="553"/>
      <c r="R64" s="553"/>
      <c r="S64" s="553"/>
      <c r="T64" s="553"/>
      <c r="U64" s="553"/>
      <c r="V64" s="553"/>
      <c r="W64" s="553"/>
      <c r="X64" s="553"/>
      <c r="Y64" s="96"/>
      <c r="Z64" s="20"/>
      <c r="AA64" s="585"/>
      <c r="AB64" s="289"/>
      <c r="AC64" s="289"/>
      <c r="AD64" s="535">
        <f>AE64+AJ64</f>
        <v>0</v>
      </c>
      <c r="AE64" s="289">
        <f>SUM(AF64:AI64)</f>
        <v>0</v>
      </c>
      <c r="AF64" s="423"/>
      <c r="AG64" s="423"/>
      <c r="AH64" s="423"/>
      <c r="AI64" s="423"/>
      <c r="AJ64" s="289"/>
      <c r="AK64" s="20"/>
      <c r="AL64" s="20"/>
      <c r="AM64" s="20"/>
      <c r="AN64" s="20"/>
      <c r="AO64" s="20"/>
      <c r="AP64" s="20"/>
    </row>
    <row r="65" spans="1:42" ht="19.2" customHeight="1">
      <c r="A65" s="94"/>
      <c r="B65" s="637"/>
      <c r="C65" s="637"/>
      <c r="D65" s="638"/>
      <c r="E65" s="614"/>
      <c r="F65" s="14"/>
      <c r="G65" s="34"/>
      <c r="H65" s="199"/>
      <c r="I65" s="125"/>
      <c r="J65" s="245"/>
      <c r="K65" s="621"/>
      <c r="L65" s="257"/>
      <c r="M65" s="307"/>
      <c r="N65" s="259"/>
      <c r="O65" s="303"/>
      <c r="P65" s="247"/>
      <c r="Q65" s="553"/>
      <c r="R65" s="553"/>
      <c r="S65" s="553"/>
      <c r="T65" s="553"/>
      <c r="U65" s="553"/>
      <c r="V65" s="553"/>
      <c r="W65" s="553"/>
      <c r="X65" s="553"/>
      <c r="Y65" s="96"/>
      <c r="Z65" s="20"/>
      <c r="AA65" s="585"/>
      <c r="AB65" s="289"/>
      <c r="AC65" s="289"/>
      <c r="AD65" s="535"/>
      <c r="AE65" s="289"/>
      <c r="AF65" s="423"/>
      <c r="AG65" s="423"/>
      <c r="AH65" s="423"/>
      <c r="AI65" s="423"/>
      <c r="AJ65" s="289"/>
      <c r="AK65" s="20"/>
      <c r="AL65" s="20"/>
      <c r="AM65" s="20"/>
      <c r="AN65" s="20"/>
      <c r="AO65" s="20"/>
      <c r="AP65" s="20"/>
    </row>
    <row r="66" spans="1:42" ht="19.2" customHeight="1">
      <c r="A66" s="100"/>
      <c r="B66" s="203"/>
      <c r="C66" s="203" t="str">
        <f>LEFT(E66,3)</f>
        <v>201</v>
      </c>
      <c r="D66" s="638" t="str">
        <f>LEFT(E66,5)</f>
        <v>20103</v>
      </c>
      <c r="E66" s="614">
        <v>2010308</v>
      </c>
      <c r="F66" s="14" t="s">
        <v>618</v>
      </c>
      <c r="G66" s="512" t="s">
        <v>387</v>
      </c>
      <c r="H66" s="199" t="s">
        <v>65</v>
      </c>
      <c r="I66" s="125">
        <v>302</v>
      </c>
      <c r="J66" s="244">
        <v>100000</v>
      </c>
      <c r="K66" s="621">
        <f>SUM(L66:X66)</f>
        <v>200000</v>
      </c>
      <c r="L66" s="257"/>
      <c r="M66" s="307">
        <v>200000</v>
      </c>
      <c r="N66" s="244"/>
      <c r="O66" s="260"/>
      <c r="P66" s="244"/>
      <c r="Q66" s="555"/>
      <c r="R66" s="555"/>
      <c r="S66" s="555"/>
      <c r="T66" s="555"/>
      <c r="U66" s="555"/>
      <c r="V66" s="555"/>
      <c r="W66" s="555"/>
      <c r="X66" s="555"/>
      <c r="Y66" s="112"/>
      <c r="Z66" s="473" t="s">
        <v>2401</v>
      </c>
      <c r="AA66" s="585"/>
      <c r="AB66" s="289"/>
      <c r="AC66" s="289"/>
      <c r="AD66" s="535">
        <f>AE66+AJ66</f>
        <v>0</v>
      </c>
      <c r="AE66" s="289">
        <f>SUM(AF66:AI66)</f>
        <v>0</v>
      </c>
      <c r="AF66" s="423"/>
      <c r="AG66" s="423"/>
      <c r="AH66" s="423"/>
      <c r="AI66" s="423"/>
      <c r="AJ66" s="289"/>
      <c r="AK66" s="20"/>
      <c r="AL66" s="20"/>
      <c r="AM66" s="20"/>
      <c r="AN66" s="20"/>
      <c r="AO66" s="20"/>
      <c r="AP66" s="20"/>
    </row>
    <row r="67" spans="1:42" ht="19.2" customHeight="1">
      <c r="A67" s="94"/>
      <c r="B67" s="203"/>
      <c r="C67" s="203"/>
      <c r="D67" s="638"/>
      <c r="E67" s="614"/>
      <c r="F67" s="14"/>
      <c r="G67" s="34"/>
      <c r="H67" s="199"/>
      <c r="I67" s="125"/>
      <c r="J67" s="245"/>
      <c r="K67" s="621">
        <f t="shared" si="8"/>
        <v>0</v>
      </c>
      <c r="L67" s="257"/>
      <c r="M67" s="261"/>
      <c r="N67" s="259"/>
      <c r="O67" s="259"/>
      <c r="P67" s="247"/>
      <c r="Q67" s="553"/>
      <c r="R67" s="553"/>
      <c r="S67" s="553"/>
      <c r="T67" s="553"/>
      <c r="U67" s="553"/>
      <c r="V67" s="553"/>
      <c r="W67" s="553"/>
      <c r="X67" s="553"/>
      <c r="Y67" s="96"/>
      <c r="Z67" s="20"/>
      <c r="AA67" s="585"/>
      <c r="AB67" s="289"/>
      <c r="AC67" s="289"/>
      <c r="AD67" s="535">
        <f t="shared" si="5"/>
        <v>0</v>
      </c>
      <c r="AE67" s="289">
        <f t="shared" si="25"/>
        <v>0</v>
      </c>
      <c r="AF67" s="423"/>
      <c r="AG67" s="423"/>
      <c r="AH67" s="423"/>
      <c r="AI67" s="423"/>
      <c r="AJ67" s="289"/>
      <c r="AK67" s="20"/>
      <c r="AL67" s="20"/>
      <c r="AM67" s="20"/>
      <c r="AN67" s="20"/>
      <c r="AO67" s="20"/>
      <c r="AP67" s="20"/>
    </row>
    <row r="68" spans="1:42" ht="19.2" customHeight="1">
      <c r="A68" s="99" t="s">
        <v>603</v>
      </c>
      <c r="B68" s="203">
        <v>4</v>
      </c>
      <c r="C68" s="203"/>
      <c r="D68" s="638" t="str">
        <f>LEFT(E68,5)</f>
        <v/>
      </c>
      <c r="E68" s="614"/>
      <c r="F68" s="7"/>
      <c r="G68" s="34"/>
      <c r="H68" s="199"/>
      <c r="I68" s="125"/>
      <c r="J68" s="245">
        <v>531535</v>
      </c>
      <c r="K68" s="621">
        <f t="shared" si="8"/>
        <v>596338</v>
      </c>
      <c r="L68" s="257">
        <f t="shared" ref="L68:R68" si="26">SUM(L69:L79)</f>
        <v>278808</v>
      </c>
      <c r="M68" s="274">
        <f t="shared" si="26"/>
        <v>285800</v>
      </c>
      <c r="N68" s="274">
        <f t="shared" si="26"/>
        <v>31730</v>
      </c>
      <c r="O68" s="274">
        <f t="shared" si="26"/>
        <v>0</v>
      </c>
      <c r="P68" s="274">
        <f t="shared" si="26"/>
        <v>0</v>
      </c>
      <c r="Q68" s="274">
        <f t="shared" si="26"/>
        <v>0</v>
      </c>
      <c r="R68" s="274">
        <f t="shared" si="26"/>
        <v>0</v>
      </c>
      <c r="S68" s="274"/>
      <c r="T68" s="274"/>
      <c r="U68" s="274"/>
      <c r="V68" s="274">
        <f>SUM(V69:V79)</f>
        <v>0</v>
      </c>
      <c r="W68" s="553">
        <f>SUM(W69:W79)</f>
        <v>0</v>
      </c>
      <c r="X68" s="553">
        <f>SUM(X69:X79)</f>
        <v>0</v>
      </c>
      <c r="Y68" s="96"/>
      <c r="Z68" s="20"/>
      <c r="AA68" s="585">
        <v>509026</v>
      </c>
      <c r="AB68" s="289"/>
      <c r="AC68" s="289">
        <v>1035535</v>
      </c>
      <c r="AD68" s="535">
        <f t="shared" si="5"/>
        <v>1035535</v>
      </c>
      <c r="AE68" s="289">
        <f t="shared" si="25"/>
        <v>1035535</v>
      </c>
      <c r="AF68" s="423">
        <v>266504</v>
      </c>
      <c r="AG68" s="423">
        <v>708000</v>
      </c>
      <c r="AH68" s="423">
        <v>61031</v>
      </c>
      <c r="AI68" s="423"/>
      <c r="AJ68" s="289"/>
      <c r="AK68" s="20"/>
      <c r="AL68" s="20"/>
      <c r="AM68" s="20"/>
      <c r="AN68" s="20"/>
      <c r="AO68" s="20"/>
      <c r="AP68" s="20"/>
    </row>
    <row r="69" spans="1:42" ht="19.2" customHeight="1">
      <c r="A69" s="99"/>
      <c r="B69" s="203"/>
      <c r="C69" s="203" t="str">
        <f t="shared" ref="C69:C79" si="27">LEFT(E69,3)</f>
        <v>201</v>
      </c>
      <c r="D69" s="638" t="str">
        <f t="shared" ref="D69:D79" si="28">LEFT(E69,5)</f>
        <v>20104</v>
      </c>
      <c r="E69" s="614">
        <v>2010401</v>
      </c>
      <c r="F69" s="7" t="s">
        <v>603</v>
      </c>
      <c r="G69" s="283" t="s">
        <v>375</v>
      </c>
      <c r="H69" s="199" t="s">
        <v>65</v>
      </c>
      <c r="I69" s="125">
        <v>301</v>
      </c>
      <c r="J69" s="245">
        <v>172104</v>
      </c>
      <c r="K69" s="621">
        <f t="shared" si="8"/>
        <v>208992</v>
      </c>
      <c r="L69" s="257">
        <v>208992</v>
      </c>
      <c r="M69" s="262"/>
      <c r="N69" s="245"/>
      <c r="O69" s="245"/>
      <c r="P69" s="245"/>
      <c r="Q69" s="553"/>
      <c r="R69" s="553"/>
      <c r="S69" s="553"/>
      <c r="T69" s="553"/>
      <c r="U69" s="553"/>
      <c r="V69" s="553"/>
      <c r="W69" s="553"/>
      <c r="X69" s="553"/>
      <c r="Y69" s="96"/>
      <c r="Z69" s="20"/>
      <c r="AA69" s="585"/>
      <c r="AB69" s="289"/>
      <c r="AC69" s="289"/>
      <c r="AD69" s="535">
        <f t="shared" si="5"/>
        <v>0</v>
      </c>
      <c r="AE69" s="289"/>
      <c r="AF69" s="423"/>
      <c r="AG69" s="423"/>
      <c r="AH69" s="423"/>
      <c r="AI69" s="423"/>
      <c r="AJ69" s="289"/>
      <c r="AK69" s="20"/>
      <c r="AL69" s="20"/>
      <c r="AM69" s="20"/>
      <c r="AN69" s="20"/>
      <c r="AO69" s="20"/>
      <c r="AP69" s="20"/>
    </row>
    <row r="70" spans="1:42" ht="19.2" customHeight="1">
      <c r="A70" s="99"/>
      <c r="B70" s="203"/>
      <c r="C70" s="203" t="str">
        <f t="shared" si="27"/>
        <v>201</v>
      </c>
      <c r="D70" s="638" t="str">
        <f t="shared" si="28"/>
        <v>20104</v>
      </c>
      <c r="E70" s="614">
        <v>2010401</v>
      </c>
      <c r="F70" s="7" t="s">
        <v>603</v>
      </c>
      <c r="G70" s="283" t="s">
        <v>376</v>
      </c>
      <c r="H70" s="199" t="s">
        <v>65</v>
      </c>
      <c r="I70" s="125">
        <v>301</v>
      </c>
      <c r="J70" s="245">
        <v>40000</v>
      </c>
      <c r="K70" s="621">
        <f t="shared" si="8"/>
        <v>38000</v>
      </c>
      <c r="L70" s="256">
        <v>38000</v>
      </c>
      <c r="M70" s="262"/>
      <c r="N70" s="245"/>
      <c r="O70" s="245"/>
      <c r="P70" s="245"/>
      <c r="Q70" s="553"/>
      <c r="R70" s="553"/>
      <c r="S70" s="553"/>
      <c r="T70" s="553"/>
      <c r="U70" s="553"/>
      <c r="V70" s="553"/>
      <c r="W70" s="553"/>
      <c r="X70" s="553"/>
      <c r="Y70" s="96"/>
      <c r="Z70" s="20"/>
      <c r="AA70" s="585"/>
      <c r="AB70" s="289"/>
      <c r="AC70" s="289"/>
      <c r="AD70" s="535">
        <f t="shared" si="5"/>
        <v>0</v>
      </c>
      <c r="AE70" s="289"/>
      <c r="AF70" s="423"/>
      <c r="AG70" s="423"/>
      <c r="AH70" s="423"/>
      <c r="AI70" s="423"/>
      <c r="AJ70" s="289"/>
      <c r="AK70" s="20"/>
      <c r="AL70" s="20"/>
      <c r="AM70" s="20"/>
      <c r="AN70" s="20"/>
      <c r="AO70" s="20"/>
      <c r="AP70" s="20"/>
    </row>
    <row r="71" spans="1:42" ht="19.2" customHeight="1">
      <c r="A71" s="99"/>
      <c r="B71" s="203"/>
      <c r="C71" s="203" t="str">
        <f t="shared" si="27"/>
        <v>201</v>
      </c>
      <c r="D71" s="638" t="str">
        <f t="shared" si="28"/>
        <v>20104</v>
      </c>
      <c r="E71" s="614">
        <v>2010401</v>
      </c>
      <c r="F71" s="7" t="s">
        <v>603</v>
      </c>
      <c r="G71" s="283" t="s">
        <v>377</v>
      </c>
      <c r="H71" s="199" t="s">
        <v>65</v>
      </c>
      <c r="I71" s="125">
        <v>301</v>
      </c>
      <c r="J71" s="245">
        <v>40000</v>
      </c>
      <c r="K71" s="621">
        <f t="shared" si="8"/>
        <v>17416</v>
      </c>
      <c r="L71" s="257">
        <v>17416</v>
      </c>
      <c r="M71" s="262"/>
      <c r="N71" s="245"/>
      <c r="O71" s="245"/>
      <c r="P71" s="245"/>
      <c r="Q71" s="553"/>
      <c r="R71" s="553"/>
      <c r="S71" s="553"/>
      <c r="T71" s="553"/>
      <c r="U71" s="553"/>
      <c r="V71" s="553"/>
      <c r="W71" s="553"/>
      <c r="X71" s="553"/>
      <c r="Y71" s="96"/>
      <c r="Z71" s="20"/>
      <c r="AA71" s="585"/>
      <c r="AB71" s="289"/>
      <c r="AC71" s="289"/>
      <c r="AD71" s="535">
        <f t="shared" si="5"/>
        <v>0</v>
      </c>
      <c r="AE71" s="289"/>
      <c r="AF71" s="423"/>
      <c r="AG71" s="423"/>
      <c r="AH71" s="423"/>
      <c r="AI71" s="423"/>
      <c r="AJ71" s="289"/>
      <c r="AK71" s="20"/>
      <c r="AL71" s="20"/>
      <c r="AM71" s="20"/>
      <c r="AN71" s="20"/>
      <c r="AO71" s="20"/>
      <c r="AP71" s="20"/>
    </row>
    <row r="72" spans="1:42" ht="19.2" customHeight="1">
      <c r="A72" s="99"/>
      <c r="B72" s="203"/>
      <c r="C72" s="203" t="str">
        <f t="shared" si="27"/>
        <v>201</v>
      </c>
      <c r="D72" s="638" t="str">
        <f t="shared" si="28"/>
        <v>20104</v>
      </c>
      <c r="E72" s="614">
        <v>2010401</v>
      </c>
      <c r="F72" s="7" t="s">
        <v>603</v>
      </c>
      <c r="G72" s="283" t="s">
        <v>917</v>
      </c>
      <c r="H72" s="199" t="s">
        <v>65</v>
      </c>
      <c r="I72" s="125">
        <v>301</v>
      </c>
      <c r="J72" s="245">
        <v>14400</v>
      </c>
      <c r="K72" s="621">
        <f t="shared" si="8"/>
        <v>14400</v>
      </c>
      <c r="L72" s="257">
        <v>14400</v>
      </c>
      <c r="M72" s="262"/>
      <c r="N72" s="245"/>
      <c r="O72" s="245"/>
      <c r="P72" s="245"/>
      <c r="Q72" s="553"/>
      <c r="R72" s="553"/>
      <c r="S72" s="553"/>
      <c r="T72" s="553"/>
      <c r="U72" s="553"/>
      <c r="V72" s="553"/>
      <c r="W72" s="553"/>
      <c r="X72" s="553"/>
      <c r="Y72" s="96"/>
      <c r="Z72" s="20"/>
      <c r="AA72" s="585"/>
      <c r="AB72" s="289"/>
      <c r="AC72" s="289"/>
      <c r="AD72" s="535">
        <f t="shared" si="5"/>
        <v>0</v>
      </c>
      <c r="AE72" s="289"/>
      <c r="AF72" s="423"/>
      <c r="AG72" s="423"/>
      <c r="AH72" s="423"/>
      <c r="AI72" s="423"/>
      <c r="AJ72" s="289"/>
      <c r="AK72" s="20"/>
      <c r="AL72" s="20"/>
      <c r="AM72" s="20"/>
      <c r="AN72" s="20"/>
      <c r="AO72" s="20"/>
      <c r="AP72" s="20"/>
    </row>
    <row r="73" spans="1:42" ht="19.2" customHeight="1">
      <c r="A73" s="99"/>
      <c r="B73" s="203"/>
      <c r="C73" s="203" t="str">
        <f t="shared" si="27"/>
        <v>201</v>
      </c>
      <c r="D73" s="638" t="str">
        <f t="shared" si="28"/>
        <v>20104</v>
      </c>
      <c r="E73" s="614">
        <v>2010401</v>
      </c>
      <c r="F73" s="7" t="s">
        <v>603</v>
      </c>
      <c r="G73" s="283" t="s">
        <v>916</v>
      </c>
      <c r="H73" s="199" t="s">
        <v>65</v>
      </c>
      <c r="I73" s="124">
        <v>302</v>
      </c>
      <c r="J73" s="245">
        <v>33600</v>
      </c>
      <c r="K73" s="621">
        <f t="shared" si="8"/>
        <v>31800</v>
      </c>
      <c r="L73" s="257"/>
      <c r="M73" s="245">
        <v>31800</v>
      </c>
      <c r="O73" s="245"/>
      <c r="P73" s="245"/>
      <c r="Q73" s="553"/>
      <c r="R73" s="553"/>
      <c r="S73" s="553"/>
      <c r="T73" s="553"/>
      <c r="U73" s="553"/>
      <c r="V73" s="553"/>
      <c r="W73" s="553"/>
      <c r="X73" s="553"/>
      <c r="Y73" s="96"/>
      <c r="Z73" s="20"/>
      <c r="AA73" s="585"/>
      <c r="AB73" s="289"/>
      <c r="AC73" s="289"/>
      <c r="AD73" s="535">
        <f t="shared" si="5"/>
        <v>0</v>
      </c>
      <c r="AE73" s="289"/>
      <c r="AF73" s="423"/>
      <c r="AG73" s="423"/>
      <c r="AH73" s="423"/>
      <c r="AI73" s="423"/>
      <c r="AJ73" s="289"/>
      <c r="AK73" s="20"/>
      <c r="AL73" s="20"/>
      <c r="AM73" s="20"/>
      <c r="AN73" s="20"/>
      <c r="AO73" s="20"/>
      <c r="AP73" s="20"/>
    </row>
    <row r="74" spans="1:42" ht="19.2" customHeight="1">
      <c r="A74" s="99"/>
      <c r="B74" s="203"/>
      <c r="C74" s="203" t="str">
        <f t="shared" si="27"/>
        <v>201</v>
      </c>
      <c r="D74" s="638" t="str">
        <f t="shared" si="28"/>
        <v>20104</v>
      </c>
      <c r="E74" s="614">
        <v>2010401</v>
      </c>
      <c r="F74" s="7" t="s">
        <v>603</v>
      </c>
      <c r="G74" s="283" t="s">
        <v>378</v>
      </c>
      <c r="H74" s="199" t="s">
        <v>65</v>
      </c>
      <c r="I74" s="125">
        <v>303</v>
      </c>
      <c r="J74" s="245">
        <v>27431</v>
      </c>
      <c r="K74" s="621">
        <f t="shared" si="8"/>
        <v>31730</v>
      </c>
      <c r="L74" s="257"/>
      <c r="M74" s="262"/>
      <c r="N74" s="245">
        <v>31730</v>
      </c>
      <c r="O74" s="245"/>
      <c r="P74" s="245"/>
      <c r="Q74" s="553"/>
      <c r="R74" s="553"/>
      <c r="S74" s="553"/>
      <c r="T74" s="553"/>
      <c r="U74" s="553"/>
      <c r="V74" s="553"/>
      <c r="W74" s="553"/>
      <c r="X74" s="553"/>
      <c r="Y74" s="96"/>
      <c r="Z74" s="20"/>
      <c r="AA74" s="585"/>
      <c r="AB74" s="289"/>
      <c r="AC74" s="289"/>
      <c r="AD74" s="535">
        <f t="shared" si="5"/>
        <v>0</v>
      </c>
      <c r="AE74" s="289"/>
      <c r="AF74" s="423"/>
      <c r="AG74" s="423"/>
      <c r="AH74" s="423"/>
      <c r="AI74" s="423"/>
      <c r="AJ74" s="289"/>
      <c r="AK74" s="20"/>
      <c r="AL74" s="20"/>
      <c r="AM74" s="20"/>
      <c r="AN74" s="20"/>
      <c r="AO74" s="20"/>
      <c r="AP74" s="20"/>
    </row>
    <row r="75" spans="1:42" ht="19.2" customHeight="1">
      <c r="A75" s="99"/>
      <c r="B75" s="203"/>
      <c r="C75" s="203" t="str">
        <f t="shared" si="27"/>
        <v>201</v>
      </c>
      <c r="D75" s="638" t="str">
        <f t="shared" si="28"/>
        <v>20104</v>
      </c>
      <c r="E75" s="614">
        <v>2010401</v>
      </c>
      <c r="F75" s="7" t="s">
        <v>603</v>
      </c>
      <c r="G75" s="283" t="s">
        <v>380</v>
      </c>
      <c r="H75" s="199" t="s">
        <v>65</v>
      </c>
      <c r="I75" s="125">
        <v>302</v>
      </c>
      <c r="J75" s="245">
        <v>20000</v>
      </c>
      <c r="K75" s="621">
        <f t="shared" si="8"/>
        <v>20000</v>
      </c>
      <c r="L75" s="257"/>
      <c r="M75" s="259">
        <v>20000</v>
      </c>
      <c r="N75" s="259"/>
      <c r="P75" s="245"/>
      <c r="Q75" s="553"/>
      <c r="R75" s="553"/>
      <c r="S75" s="553"/>
      <c r="T75" s="553"/>
      <c r="U75" s="553"/>
      <c r="V75" s="553"/>
      <c r="W75" s="553"/>
      <c r="X75" s="553"/>
      <c r="Y75" s="96"/>
      <c r="Z75" s="20"/>
      <c r="AA75" s="585"/>
      <c r="AB75" s="289"/>
      <c r="AC75" s="289"/>
      <c r="AD75" s="535">
        <f t="shared" si="5"/>
        <v>0</v>
      </c>
      <c r="AE75" s="289"/>
      <c r="AF75" s="423"/>
      <c r="AG75" s="423"/>
      <c r="AH75" s="423"/>
      <c r="AI75" s="423"/>
      <c r="AJ75" s="289"/>
      <c r="AK75" s="20"/>
      <c r="AL75" s="20"/>
      <c r="AM75" s="20"/>
      <c r="AN75" s="20"/>
      <c r="AO75" s="20"/>
      <c r="AP75" s="20"/>
    </row>
    <row r="76" spans="1:42" ht="19.2" customHeight="1">
      <c r="A76" s="99"/>
      <c r="B76" s="203"/>
      <c r="C76" s="203" t="str">
        <f>LEFT(E76,3)</f>
        <v>201</v>
      </c>
      <c r="D76" s="638" t="str">
        <f t="shared" si="28"/>
        <v>20104</v>
      </c>
      <c r="E76" s="614">
        <v>2010401</v>
      </c>
      <c r="F76" s="635" t="s">
        <v>603</v>
      </c>
      <c r="G76" s="283" t="s">
        <v>382</v>
      </c>
      <c r="H76" s="199" t="s">
        <v>65</v>
      </c>
      <c r="I76" s="125">
        <v>302</v>
      </c>
      <c r="J76" s="245">
        <v>4000</v>
      </c>
      <c r="K76" s="621">
        <f t="shared" si="8"/>
        <v>4000</v>
      </c>
      <c r="L76" s="257"/>
      <c r="M76" s="259">
        <v>4000</v>
      </c>
      <c r="N76" s="245"/>
      <c r="O76" s="245"/>
      <c r="P76" s="245"/>
      <c r="Q76" s="553"/>
      <c r="R76" s="553"/>
      <c r="S76" s="553"/>
      <c r="T76" s="553"/>
      <c r="U76" s="553"/>
      <c r="V76" s="553"/>
      <c r="W76" s="553"/>
      <c r="X76" s="553"/>
      <c r="Y76" s="96"/>
      <c r="Z76" s="20"/>
      <c r="AA76" s="585"/>
      <c r="AB76" s="289"/>
      <c r="AC76" s="289"/>
      <c r="AD76" s="535">
        <f t="shared" si="5"/>
        <v>0</v>
      </c>
      <c r="AE76" s="289"/>
      <c r="AF76" s="423"/>
      <c r="AG76" s="423"/>
      <c r="AH76" s="423"/>
      <c r="AI76" s="423"/>
      <c r="AJ76" s="289"/>
      <c r="AK76" s="20"/>
      <c r="AL76" s="20"/>
      <c r="AM76" s="20"/>
      <c r="AN76" s="20"/>
      <c r="AO76" s="20"/>
      <c r="AP76" s="20"/>
    </row>
    <row r="77" spans="1:42" ht="19.2" customHeight="1">
      <c r="A77" s="636"/>
      <c r="B77" s="637"/>
      <c r="C77" s="637"/>
      <c r="D77" s="638"/>
      <c r="E77" s="614"/>
      <c r="F77" s="635"/>
      <c r="G77" s="283"/>
      <c r="H77" s="199"/>
      <c r="I77" s="125"/>
      <c r="J77" s="245"/>
      <c r="K77" s="621"/>
      <c r="L77" s="257"/>
      <c r="M77" s="259"/>
      <c r="N77" s="245"/>
      <c r="O77" s="245"/>
      <c r="P77" s="245"/>
      <c r="Q77" s="553"/>
      <c r="R77" s="553"/>
      <c r="S77" s="553"/>
      <c r="T77" s="553"/>
      <c r="U77" s="553"/>
      <c r="V77" s="553"/>
      <c r="W77" s="553"/>
      <c r="X77" s="553"/>
      <c r="Y77" s="96"/>
      <c r="Z77" s="20"/>
      <c r="AA77" s="585"/>
      <c r="AB77" s="289"/>
      <c r="AC77" s="289"/>
      <c r="AD77" s="535"/>
      <c r="AE77" s="289"/>
      <c r="AF77" s="423"/>
      <c r="AG77" s="423"/>
      <c r="AH77" s="423"/>
      <c r="AI77" s="423"/>
      <c r="AJ77" s="289"/>
      <c r="AK77" s="20"/>
      <c r="AL77" s="20"/>
      <c r="AM77" s="20"/>
      <c r="AN77" s="20"/>
      <c r="AO77" s="20"/>
      <c r="AP77" s="20"/>
    </row>
    <row r="78" spans="1:42" ht="19.2" customHeight="1">
      <c r="A78" s="104"/>
      <c r="B78" s="203"/>
      <c r="C78" s="203" t="str">
        <f>LEFT(E78,3)</f>
        <v>201</v>
      </c>
      <c r="D78" s="638" t="str">
        <f>LEFT(E78,5)</f>
        <v>20104</v>
      </c>
      <c r="E78" s="614">
        <v>2010401</v>
      </c>
      <c r="F78" s="7" t="s">
        <v>603</v>
      </c>
      <c r="G78" s="550" t="s">
        <v>651</v>
      </c>
      <c r="H78" s="199" t="s">
        <v>70</v>
      </c>
      <c r="I78" s="125">
        <v>302</v>
      </c>
      <c r="J78" s="245">
        <v>100000</v>
      </c>
      <c r="K78" s="621">
        <f>SUM(L78:X78)</f>
        <v>150000</v>
      </c>
      <c r="L78" s="257"/>
      <c r="M78" s="259">
        <v>150000</v>
      </c>
      <c r="N78" s="259"/>
      <c r="O78" s="259"/>
      <c r="P78" s="247"/>
      <c r="Q78" s="553"/>
      <c r="R78" s="553"/>
      <c r="S78" s="553"/>
      <c r="T78" s="553"/>
      <c r="U78" s="553"/>
      <c r="V78" s="553"/>
      <c r="W78" s="553"/>
      <c r="X78" s="553"/>
      <c r="Y78" s="96"/>
      <c r="Z78" s="34" t="s">
        <v>562</v>
      </c>
      <c r="AA78" s="586"/>
      <c r="AB78" s="548"/>
      <c r="AC78" s="548"/>
      <c r="AD78" s="535">
        <f>AE78+AJ78</f>
        <v>0</v>
      </c>
      <c r="AE78" s="548"/>
      <c r="AF78" s="423"/>
      <c r="AG78" s="423"/>
      <c r="AH78" s="423"/>
      <c r="AI78" s="423"/>
      <c r="AJ78" s="289"/>
      <c r="AK78" s="20"/>
      <c r="AL78" s="20"/>
      <c r="AM78" s="20"/>
      <c r="AN78" s="20"/>
      <c r="AO78" s="20"/>
      <c r="AP78" s="20"/>
    </row>
    <row r="79" spans="1:42" ht="19.2" customHeight="1">
      <c r="A79" s="99"/>
      <c r="B79" s="203"/>
      <c r="C79" s="203" t="str">
        <f t="shared" si="27"/>
        <v>201</v>
      </c>
      <c r="D79" s="638" t="str">
        <f t="shared" si="28"/>
        <v>20104</v>
      </c>
      <c r="E79" s="614">
        <v>2010401</v>
      </c>
      <c r="F79" s="7" t="s">
        <v>603</v>
      </c>
      <c r="G79" s="283" t="s">
        <v>450</v>
      </c>
      <c r="H79" s="199" t="s">
        <v>65</v>
      </c>
      <c r="I79" s="125">
        <v>302</v>
      </c>
      <c r="J79" s="245">
        <v>80000</v>
      </c>
      <c r="K79" s="621">
        <f t="shared" si="8"/>
        <v>80000</v>
      </c>
      <c r="L79" s="257"/>
      <c r="M79" s="259">
        <v>80000</v>
      </c>
      <c r="N79" s="245"/>
      <c r="O79" s="245"/>
      <c r="P79" s="245"/>
      <c r="Q79" s="553"/>
      <c r="R79" s="553"/>
      <c r="S79" s="553"/>
      <c r="T79" s="553"/>
      <c r="U79" s="553"/>
      <c r="V79" s="553"/>
      <c r="W79" s="553"/>
      <c r="X79" s="553"/>
      <c r="Y79" s="96"/>
      <c r="Z79" s="34" t="s">
        <v>84</v>
      </c>
      <c r="AA79" s="586"/>
      <c r="AB79" s="548"/>
      <c r="AC79" s="548"/>
      <c r="AD79" s="535">
        <f t="shared" ref="AD79:AD146" si="29">AE79+AJ79</f>
        <v>0</v>
      </c>
      <c r="AE79" s="548"/>
      <c r="AF79" s="423"/>
      <c r="AG79" s="423"/>
      <c r="AH79" s="423"/>
      <c r="AI79" s="423"/>
      <c r="AJ79" s="289"/>
      <c r="AK79" s="20"/>
      <c r="AL79" s="20"/>
      <c r="AM79" s="20"/>
      <c r="AN79" s="20"/>
      <c r="AO79" s="20"/>
      <c r="AP79" s="20"/>
    </row>
    <row r="80" spans="1:42" ht="19.2" customHeight="1">
      <c r="A80" s="104"/>
      <c r="B80" s="203"/>
      <c r="C80" s="203"/>
      <c r="D80" s="638"/>
      <c r="E80" s="614"/>
      <c r="F80" s="7"/>
      <c r="G80" s="34"/>
      <c r="H80" s="199"/>
      <c r="I80" s="125"/>
      <c r="J80" s="245"/>
      <c r="K80" s="621">
        <f t="shared" si="8"/>
        <v>0</v>
      </c>
      <c r="L80" s="257"/>
      <c r="M80" s="303"/>
      <c r="N80" s="259"/>
      <c r="O80" s="259"/>
      <c r="P80" s="247"/>
      <c r="Q80" s="553"/>
      <c r="R80" s="553"/>
      <c r="S80" s="553"/>
      <c r="T80" s="553"/>
      <c r="U80" s="553"/>
      <c r="V80" s="553"/>
      <c r="W80" s="553"/>
      <c r="X80" s="553"/>
      <c r="Y80" s="96"/>
      <c r="Z80" s="20"/>
      <c r="AA80" s="585"/>
      <c r="AB80" s="289"/>
      <c r="AC80" s="289"/>
      <c r="AD80" s="535">
        <f t="shared" si="29"/>
        <v>0</v>
      </c>
      <c r="AE80" s="289"/>
      <c r="AF80" s="423"/>
      <c r="AG80" s="423"/>
      <c r="AH80" s="423"/>
      <c r="AI80" s="423"/>
      <c r="AJ80" s="289"/>
      <c r="AK80" s="20"/>
      <c r="AL80" s="20"/>
      <c r="AM80" s="20"/>
      <c r="AN80" s="20"/>
      <c r="AO80" s="20"/>
      <c r="AP80" s="20"/>
    </row>
    <row r="81" spans="1:42" ht="19.2" customHeight="1">
      <c r="A81" s="99" t="s">
        <v>601</v>
      </c>
      <c r="B81" s="203">
        <v>2</v>
      </c>
      <c r="C81" s="203"/>
      <c r="D81" s="638" t="str">
        <f>LEFT(E81,5)</f>
        <v/>
      </c>
      <c r="E81" s="614"/>
      <c r="F81" s="7"/>
      <c r="G81" s="34"/>
      <c r="H81" s="199"/>
      <c r="I81" s="125"/>
      <c r="J81" s="245">
        <v>253202</v>
      </c>
      <c r="K81" s="621">
        <f t="shared" si="8"/>
        <v>292868</v>
      </c>
      <c r="L81" s="257">
        <f t="shared" ref="L81:R81" si="30">SUM(L82:L92)</f>
        <v>173511</v>
      </c>
      <c r="M81" s="274">
        <f t="shared" si="30"/>
        <v>99400</v>
      </c>
      <c r="N81" s="274">
        <f t="shared" si="30"/>
        <v>19957</v>
      </c>
      <c r="O81" s="274">
        <f t="shared" si="30"/>
        <v>0</v>
      </c>
      <c r="P81" s="274">
        <f t="shared" si="30"/>
        <v>0</v>
      </c>
      <c r="Q81" s="274">
        <f t="shared" si="30"/>
        <v>0</v>
      </c>
      <c r="R81" s="274">
        <f t="shared" si="30"/>
        <v>0</v>
      </c>
      <c r="S81" s="274"/>
      <c r="T81" s="274"/>
      <c r="U81" s="274"/>
      <c r="V81" s="274">
        <f>SUM(V82:V92)</f>
        <v>0</v>
      </c>
      <c r="W81" s="553">
        <f>SUM(W82:W92)</f>
        <v>0</v>
      </c>
      <c r="X81" s="553">
        <f>SUM(X82:X92)</f>
        <v>0</v>
      </c>
      <c r="Y81" s="274">
        <f>SUM(Y82:Y92)</f>
        <v>0</v>
      </c>
      <c r="Z81" s="20"/>
      <c r="AA81" s="585">
        <v>197868</v>
      </c>
      <c r="AB81" s="289"/>
      <c r="AC81" s="289">
        <v>400000</v>
      </c>
      <c r="AD81" s="535">
        <f t="shared" si="29"/>
        <v>536500</v>
      </c>
      <c r="AE81" s="289">
        <f>SUM(AF81:AI81)</f>
        <v>493500</v>
      </c>
      <c r="AF81" s="423">
        <v>371000</v>
      </c>
      <c r="AG81" s="423">
        <v>89000</v>
      </c>
      <c r="AH81" s="423">
        <v>33500</v>
      </c>
      <c r="AI81" s="423"/>
      <c r="AJ81" s="289">
        <f>SUM(AK81:AO81)</f>
        <v>43000</v>
      </c>
      <c r="AK81" s="20"/>
      <c r="AL81" s="20">
        <v>43000</v>
      </c>
      <c r="AM81" s="20"/>
      <c r="AN81" s="20"/>
      <c r="AO81" s="20"/>
      <c r="AP81" s="20"/>
    </row>
    <row r="82" spans="1:42" ht="19.2" customHeight="1">
      <c r="A82" s="99"/>
      <c r="B82" s="203"/>
      <c r="C82" s="203" t="str">
        <f t="shared" ref="C82:C92" si="31">LEFT(E82,3)</f>
        <v>201</v>
      </c>
      <c r="D82" s="638" t="str">
        <f t="shared" ref="D82:D92" si="32">LEFT(E82,5)</f>
        <v>20105</v>
      </c>
      <c r="E82" s="614">
        <v>2010501</v>
      </c>
      <c r="F82" s="7" t="s">
        <v>601</v>
      </c>
      <c r="G82" s="283" t="s">
        <v>375</v>
      </c>
      <c r="H82" s="39" t="s">
        <v>65</v>
      </c>
      <c r="I82" s="125">
        <v>301</v>
      </c>
      <c r="J82" s="245">
        <v>105708</v>
      </c>
      <c r="K82" s="621">
        <f t="shared" si="8"/>
        <v>131364</v>
      </c>
      <c r="L82" s="257">
        <v>131364</v>
      </c>
      <c r="M82" s="262"/>
      <c r="N82" s="245"/>
      <c r="O82" s="245"/>
      <c r="P82" s="245"/>
      <c r="Q82" s="553"/>
      <c r="R82" s="553"/>
      <c r="S82" s="553"/>
      <c r="T82" s="553"/>
      <c r="U82" s="553"/>
      <c r="V82" s="553"/>
      <c r="W82" s="553"/>
      <c r="X82" s="553"/>
      <c r="Y82" s="96"/>
      <c r="Z82" s="20"/>
      <c r="AA82" s="585"/>
      <c r="AB82" s="289"/>
      <c r="AC82" s="289"/>
      <c r="AD82" s="535">
        <f t="shared" si="29"/>
        <v>0</v>
      </c>
      <c r="AE82" s="289"/>
      <c r="AF82" s="423"/>
      <c r="AG82" s="423"/>
      <c r="AH82" s="423"/>
      <c r="AI82" s="423"/>
      <c r="AJ82" s="289"/>
      <c r="AK82" s="20"/>
      <c r="AL82" s="20"/>
      <c r="AM82" s="20"/>
      <c r="AN82" s="20"/>
      <c r="AO82" s="20"/>
      <c r="AP82" s="20"/>
    </row>
    <row r="83" spans="1:42" ht="19.2" customHeight="1">
      <c r="A83" s="99"/>
      <c r="B83" s="203"/>
      <c r="C83" s="203" t="str">
        <f t="shared" si="31"/>
        <v>201</v>
      </c>
      <c r="D83" s="638" t="str">
        <f t="shared" si="32"/>
        <v>20105</v>
      </c>
      <c r="E83" s="614">
        <v>2010501</v>
      </c>
      <c r="F83" s="7" t="s">
        <v>601</v>
      </c>
      <c r="G83" s="283" t="s">
        <v>376</v>
      </c>
      <c r="H83" s="39" t="s">
        <v>65</v>
      </c>
      <c r="I83" s="125">
        <v>301</v>
      </c>
      <c r="J83" s="245">
        <v>20000</v>
      </c>
      <c r="K83" s="621">
        <f t="shared" si="8"/>
        <v>24000</v>
      </c>
      <c r="L83" s="256">
        <v>24000</v>
      </c>
      <c r="M83" s="262"/>
      <c r="N83" s="245"/>
      <c r="O83" s="245"/>
      <c r="P83" s="245"/>
      <c r="Q83" s="553"/>
      <c r="R83" s="553"/>
      <c r="S83" s="553"/>
      <c r="T83" s="553"/>
      <c r="U83" s="553"/>
      <c r="V83" s="553"/>
      <c r="W83" s="553"/>
      <c r="X83" s="553"/>
      <c r="Y83" s="96"/>
      <c r="Z83" s="20"/>
      <c r="AA83" s="585"/>
      <c r="AB83" s="289"/>
      <c r="AC83" s="289"/>
      <c r="AD83" s="535">
        <f t="shared" si="29"/>
        <v>0</v>
      </c>
      <c r="AE83" s="289"/>
      <c r="AF83" s="423"/>
      <c r="AG83" s="423"/>
      <c r="AH83" s="423"/>
      <c r="AI83" s="423"/>
      <c r="AJ83" s="289"/>
      <c r="AK83" s="20"/>
      <c r="AL83" s="20"/>
      <c r="AM83" s="20"/>
      <c r="AN83" s="20"/>
      <c r="AO83" s="20"/>
      <c r="AP83" s="20"/>
    </row>
    <row r="84" spans="1:42" ht="19.2" customHeight="1">
      <c r="A84" s="99"/>
      <c r="B84" s="203"/>
      <c r="C84" s="203" t="str">
        <f t="shared" si="31"/>
        <v>201</v>
      </c>
      <c r="D84" s="638" t="str">
        <f t="shared" si="32"/>
        <v>20105</v>
      </c>
      <c r="E84" s="614">
        <v>2010501</v>
      </c>
      <c r="F84" s="7" t="s">
        <v>601</v>
      </c>
      <c r="G84" s="283" t="s">
        <v>377</v>
      </c>
      <c r="H84" s="39" t="s">
        <v>65</v>
      </c>
      <c r="I84" s="125">
        <v>301</v>
      </c>
      <c r="J84" s="245">
        <v>8809</v>
      </c>
      <c r="K84" s="621">
        <f t="shared" ref="K84:K147" si="33">SUM(L84:X84)</f>
        <v>10947</v>
      </c>
      <c r="L84" s="257">
        <v>10947</v>
      </c>
      <c r="M84" s="262"/>
      <c r="N84" s="245"/>
      <c r="O84" s="245"/>
      <c r="P84" s="245"/>
      <c r="Q84" s="553"/>
      <c r="R84" s="553"/>
      <c r="S84" s="553"/>
      <c r="T84" s="553"/>
      <c r="U84" s="553"/>
      <c r="V84" s="553"/>
      <c r="W84" s="553"/>
      <c r="X84" s="553"/>
      <c r="Y84" s="96"/>
      <c r="Z84" s="20"/>
      <c r="AA84" s="585"/>
      <c r="AB84" s="289"/>
      <c r="AC84" s="289"/>
      <c r="AD84" s="535">
        <f t="shared" si="29"/>
        <v>0</v>
      </c>
      <c r="AE84" s="289"/>
      <c r="AF84" s="423"/>
      <c r="AG84" s="423"/>
      <c r="AH84" s="423"/>
      <c r="AI84" s="423"/>
      <c r="AJ84" s="289"/>
      <c r="AK84" s="20"/>
      <c r="AL84" s="20"/>
      <c r="AM84" s="20"/>
      <c r="AN84" s="20"/>
      <c r="AO84" s="20"/>
      <c r="AP84" s="20"/>
    </row>
    <row r="85" spans="1:42" ht="19.2" customHeight="1">
      <c r="A85" s="99"/>
      <c r="B85" s="203"/>
      <c r="C85" s="203" t="str">
        <f t="shared" si="31"/>
        <v>201</v>
      </c>
      <c r="D85" s="638" t="str">
        <f t="shared" si="32"/>
        <v>20105</v>
      </c>
      <c r="E85" s="614">
        <v>2010501</v>
      </c>
      <c r="F85" s="7" t="s">
        <v>601</v>
      </c>
      <c r="G85" s="283" t="s">
        <v>917</v>
      </c>
      <c r="H85" s="39" t="s">
        <v>65</v>
      </c>
      <c r="I85" s="125">
        <v>301</v>
      </c>
      <c r="J85" s="245">
        <v>7200</v>
      </c>
      <c r="K85" s="621">
        <f t="shared" si="33"/>
        <v>7200</v>
      </c>
      <c r="L85" s="257">
        <v>7200</v>
      </c>
      <c r="M85" s="262"/>
      <c r="N85" s="245"/>
      <c r="O85" s="245"/>
      <c r="P85" s="245"/>
      <c r="Q85" s="553"/>
      <c r="R85" s="553"/>
      <c r="S85" s="553"/>
      <c r="T85" s="553"/>
      <c r="U85" s="553"/>
      <c r="V85" s="553"/>
      <c r="W85" s="553"/>
      <c r="X85" s="553"/>
      <c r="Y85" s="96"/>
      <c r="Z85" s="20"/>
      <c r="AA85" s="585"/>
      <c r="AB85" s="289"/>
      <c r="AC85" s="289"/>
      <c r="AD85" s="535">
        <f t="shared" si="29"/>
        <v>0</v>
      </c>
      <c r="AE85" s="289"/>
      <c r="AF85" s="423"/>
      <c r="AG85" s="423"/>
      <c r="AH85" s="423"/>
      <c r="AI85" s="423"/>
      <c r="AJ85" s="289"/>
      <c r="AK85" s="20"/>
      <c r="AL85" s="20"/>
      <c r="AM85" s="20"/>
      <c r="AN85" s="20"/>
      <c r="AO85" s="20"/>
      <c r="AP85" s="20"/>
    </row>
    <row r="86" spans="1:42" ht="19.2" customHeight="1">
      <c r="A86" s="99"/>
      <c r="B86" s="203"/>
      <c r="C86" s="203" t="str">
        <f t="shared" si="31"/>
        <v>201</v>
      </c>
      <c r="D86" s="638" t="str">
        <f t="shared" si="32"/>
        <v>20105</v>
      </c>
      <c r="E86" s="614">
        <v>2010501</v>
      </c>
      <c r="F86" s="7" t="s">
        <v>601</v>
      </c>
      <c r="G86" s="283" t="s">
        <v>916</v>
      </c>
      <c r="H86" s="39" t="s">
        <v>65</v>
      </c>
      <c r="I86" s="124">
        <v>302</v>
      </c>
      <c r="J86" s="245">
        <v>16800</v>
      </c>
      <c r="K86" s="621">
        <f t="shared" si="33"/>
        <v>17400</v>
      </c>
      <c r="L86" s="257"/>
      <c r="M86" s="245">
        <v>17400</v>
      </c>
      <c r="O86" s="245"/>
      <c r="P86" s="245"/>
      <c r="Q86" s="553"/>
      <c r="R86" s="553"/>
      <c r="S86" s="553"/>
      <c r="T86" s="553"/>
      <c r="U86" s="553"/>
      <c r="V86" s="553"/>
      <c r="W86" s="553"/>
      <c r="X86" s="553"/>
      <c r="Y86" s="96"/>
      <c r="Z86" s="20"/>
      <c r="AA86" s="585"/>
      <c r="AB86" s="289"/>
      <c r="AC86" s="289"/>
      <c r="AD86" s="535">
        <f t="shared" si="29"/>
        <v>0</v>
      </c>
      <c r="AE86" s="289"/>
      <c r="AF86" s="423"/>
      <c r="AG86" s="423"/>
      <c r="AH86" s="423"/>
      <c r="AI86" s="423"/>
      <c r="AJ86" s="289"/>
      <c r="AK86" s="20"/>
      <c r="AL86" s="20"/>
      <c r="AM86" s="20"/>
      <c r="AN86" s="20"/>
      <c r="AO86" s="20"/>
      <c r="AP86" s="20"/>
    </row>
    <row r="87" spans="1:42" ht="19.2" customHeight="1">
      <c r="A87" s="99"/>
      <c r="B87" s="203"/>
      <c r="C87" s="203" t="str">
        <f t="shared" si="31"/>
        <v>201</v>
      </c>
      <c r="D87" s="638" t="str">
        <f t="shared" si="32"/>
        <v>20105</v>
      </c>
      <c r="E87" s="614">
        <v>2010501</v>
      </c>
      <c r="F87" s="7" t="s">
        <v>601</v>
      </c>
      <c r="G87" s="283" t="s">
        <v>378</v>
      </c>
      <c r="H87" s="39" t="s">
        <v>65</v>
      </c>
      <c r="I87" s="125">
        <v>303</v>
      </c>
      <c r="J87" s="245">
        <v>12685</v>
      </c>
      <c r="K87" s="621">
        <f t="shared" si="33"/>
        <v>19957</v>
      </c>
      <c r="L87" s="257"/>
      <c r="M87" s="262"/>
      <c r="N87" s="245">
        <v>19957</v>
      </c>
      <c r="O87" s="245"/>
      <c r="P87" s="245"/>
      <c r="Q87" s="553"/>
      <c r="R87" s="553"/>
      <c r="S87" s="553"/>
      <c r="T87" s="553"/>
      <c r="U87" s="553"/>
      <c r="V87" s="553"/>
      <c r="W87" s="553"/>
      <c r="X87" s="553"/>
      <c r="Y87" s="96"/>
      <c r="Z87" s="20"/>
      <c r="AA87" s="585"/>
      <c r="AB87" s="289"/>
      <c r="AC87" s="289"/>
      <c r="AD87" s="535">
        <f t="shared" si="29"/>
        <v>0</v>
      </c>
      <c r="AE87" s="289"/>
      <c r="AF87" s="423"/>
      <c r="AG87" s="423"/>
      <c r="AH87" s="423"/>
      <c r="AI87" s="423"/>
      <c r="AJ87" s="289"/>
      <c r="AK87" s="20"/>
      <c r="AL87" s="20"/>
      <c r="AM87" s="20"/>
      <c r="AN87" s="20"/>
      <c r="AO87" s="20"/>
      <c r="AP87" s="20"/>
    </row>
    <row r="88" spans="1:42" ht="19.2" customHeight="1">
      <c r="A88" s="99"/>
      <c r="B88" s="203"/>
      <c r="C88" s="203" t="str">
        <f t="shared" si="31"/>
        <v>201</v>
      </c>
      <c r="D88" s="638" t="str">
        <f t="shared" si="32"/>
        <v>20105</v>
      </c>
      <c r="E88" s="614">
        <v>2010501</v>
      </c>
      <c r="F88" s="7" t="s">
        <v>601</v>
      </c>
      <c r="G88" s="283" t="s">
        <v>385</v>
      </c>
      <c r="H88" s="39" t="s">
        <v>65</v>
      </c>
      <c r="I88" s="125">
        <v>302</v>
      </c>
      <c r="J88" s="245">
        <v>30000</v>
      </c>
      <c r="K88" s="621">
        <f t="shared" si="33"/>
        <v>30000</v>
      </c>
      <c r="L88" s="257"/>
      <c r="M88" s="262">
        <v>30000</v>
      </c>
      <c r="N88" s="245"/>
      <c r="O88" s="245"/>
      <c r="P88" s="245"/>
      <c r="Q88" s="553"/>
      <c r="R88" s="553"/>
      <c r="S88" s="553"/>
      <c r="T88" s="553"/>
      <c r="U88" s="553"/>
      <c r="V88" s="553"/>
      <c r="W88" s="553"/>
      <c r="X88" s="553"/>
      <c r="Y88" s="96"/>
      <c r="Z88" s="20" t="s">
        <v>386</v>
      </c>
      <c r="AA88" s="585"/>
      <c r="AB88" s="289"/>
      <c r="AC88" s="289"/>
      <c r="AD88" s="535">
        <f t="shared" si="29"/>
        <v>0</v>
      </c>
      <c r="AE88" s="289"/>
      <c r="AF88" s="423"/>
      <c r="AG88" s="423"/>
      <c r="AH88" s="423"/>
      <c r="AI88" s="423"/>
      <c r="AJ88" s="289"/>
      <c r="AK88" s="20"/>
      <c r="AL88" s="20"/>
      <c r="AM88" s="20"/>
      <c r="AN88" s="20"/>
      <c r="AO88" s="20"/>
      <c r="AP88" s="20"/>
    </row>
    <row r="89" spans="1:42" ht="19.2" customHeight="1">
      <c r="A89" s="99"/>
      <c r="B89" s="203"/>
      <c r="C89" s="203" t="str">
        <f>LEFT(E89,3)</f>
        <v>201</v>
      </c>
      <c r="D89" s="638" t="str">
        <f t="shared" si="32"/>
        <v>20105</v>
      </c>
      <c r="E89" s="614">
        <v>2010501</v>
      </c>
      <c r="F89" s="635" t="s">
        <v>601</v>
      </c>
      <c r="G89" s="283" t="s">
        <v>382</v>
      </c>
      <c r="H89" s="39" t="s">
        <v>65</v>
      </c>
      <c r="I89" s="125">
        <v>302</v>
      </c>
      <c r="J89" s="245">
        <v>2000</v>
      </c>
      <c r="K89" s="621">
        <f t="shared" si="33"/>
        <v>2000</v>
      </c>
      <c r="L89" s="257"/>
      <c r="M89" s="262">
        <v>2000</v>
      </c>
      <c r="N89" s="245"/>
      <c r="O89" s="245"/>
      <c r="P89" s="245"/>
      <c r="Q89" s="553"/>
      <c r="R89" s="553"/>
      <c r="S89" s="553"/>
      <c r="T89" s="553"/>
      <c r="U89" s="553"/>
      <c r="V89" s="553"/>
      <c r="W89" s="553"/>
      <c r="X89" s="553"/>
      <c r="Y89" s="96"/>
      <c r="Z89" s="20"/>
      <c r="AA89" s="585"/>
      <c r="AB89" s="289"/>
      <c r="AC89" s="289"/>
      <c r="AD89" s="535">
        <f t="shared" si="29"/>
        <v>0</v>
      </c>
      <c r="AE89" s="289"/>
      <c r="AF89" s="423"/>
      <c r="AG89" s="423"/>
      <c r="AH89" s="423"/>
      <c r="AI89" s="423"/>
      <c r="AJ89" s="289"/>
      <c r="AK89" s="20"/>
      <c r="AL89" s="20"/>
      <c r="AM89" s="20"/>
      <c r="AN89" s="20"/>
      <c r="AO89" s="20"/>
      <c r="AP89" s="20"/>
    </row>
    <row r="90" spans="1:42" ht="19.2" customHeight="1">
      <c r="A90" s="104"/>
      <c r="B90" s="203"/>
      <c r="C90" s="203" t="str">
        <f>LEFT(E90,3)</f>
        <v>201</v>
      </c>
      <c r="D90" s="638" t="str">
        <f>LEFT(E90,5)</f>
        <v>20105</v>
      </c>
      <c r="E90" s="614">
        <v>2010501</v>
      </c>
      <c r="F90" s="7" t="s">
        <v>601</v>
      </c>
      <c r="G90" s="287" t="s">
        <v>686</v>
      </c>
      <c r="H90" s="39" t="s">
        <v>70</v>
      </c>
      <c r="I90" s="125">
        <v>302</v>
      </c>
      <c r="J90" s="245">
        <v>20000</v>
      </c>
      <c r="K90" s="621">
        <f>SUM(L90:X90)</f>
        <v>20000</v>
      </c>
      <c r="L90" s="257"/>
      <c r="M90" s="258">
        <v>20000</v>
      </c>
      <c r="N90" s="259"/>
      <c r="O90" s="259"/>
      <c r="P90" s="247"/>
      <c r="Q90" s="553"/>
      <c r="R90" s="553"/>
      <c r="S90" s="553"/>
      <c r="T90" s="553"/>
      <c r="U90" s="553"/>
      <c r="V90" s="553"/>
      <c r="W90" s="553"/>
      <c r="X90" s="553"/>
      <c r="Y90" s="96"/>
      <c r="Z90" s="20"/>
      <c r="AA90" s="585"/>
      <c r="AB90" s="289"/>
      <c r="AC90" s="289"/>
      <c r="AD90" s="535">
        <f>AE90+AJ90</f>
        <v>0</v>
      </c>
      <c r="AE90" s="289"/>
      <c r="AF90" s="423"/>
      <c r="AG90" s="423"/>
      <c r="AH90" s="423"/>
      <c r="AI90" s="423"/>
      <c r="AJ90" s="289"/>
      <c r="AK90" s="20"/>
      <c r="AL90" s="20"/>
      <c r="AM90" s="20"/>
      <c r="AN90" s="20"/>
      <c r="AO90" s="20"/>
      <c r="AP90" s="20"/>
    </row>
    <row r="91" spans="1:42" ht="19.2" customHeight="1">
      <c r="A91" s="104"/>
      <c r="B91" s="637"/>
      <c r="C91" s="637"/>
      <c r="D91" s="638"/>
      <c r="E91" s="614"/>
      <c r="F91" s="635"/>
      <c r="G91" s="287"/>
      <c r="H91" s="39"/>
      <c r="I91" s="125"/>
      <c r="J91" s="245"/>
      <c r="K91" s="621"/>
      <c r="L91" s="257"/>
      <c r="M91" s="258"/>
      <c r="N91" s="259"/>
      <c r="O91" s="259"/>
      <c r="P91" s="247"/>
      <c r="Q91" s="553"/>
      <c r="R91" s="553"/>
      <c r="S91" s="553"/>
      <c r="T91" s="553"/>
      <c r="U91" s="553"/>
      <c r="V91" s="553"/>
      <c r="W91" s="553"/>
      <c r="X91" s="553"/>
      <c r="Y91" s="96"/>
      <c r="Z91" s="20"/>
      <c r="AA91" s="585"/>
      <c r="AB91" s="289"/>
      <c r="AC91" s="289"/>
      <c r="AD91" s="535"/>
      <c r="AE91" s="289"/>
      <c r="AF91" s="423"/>
      <c r="AG91" s="423"/>
      <c r="AH91" s="423"/>
      <c r="AI91" s="423"/>
      <c r="AJ91" s="289"/>
      <c r="AK91" s="20"/>
      <c r="AL91" s="20"/>
      <c r="AM91" s="20"/>
      <c r="AN91" s="20"/>
      <c r="AO91" s="20"/>
      <c r="AP91" s="20"/>
    </row>
    <row r="92" spans="1:42" ht="19.2" customHeight="1">
      <c r="A92" s="99"/>
      <c r="B92" s="203"/>
      <c r="C92" s="203" t="str">
        <f t="shared" si="31"/>
        <v>201</v>
      </c>
      <c r="D92" s="638" t="str">
        <f t="shared" si="32"/>
        <v>20105</v>
      </c>
      <c r="E92" s="614">
        <v>2010501</v>
      </c>
      <c r="F92" s="7" t="s">
        <v>601</v>
      </c>
      <c r="G92" s="283" t="s">
        <v>450</v>
      </c>
      <c r="H92" s="39" t="s">
        <v>65</v>
      </c>
      <c r="I92" s="125">
        <v>302</v>
      </c>
      <c r="J92" s="245">
        <v>30000</v>
      </c>
      <c r="K92" s="621">
        <f t="shared" si="33"/>
        <v>30000</v>
      </c>
      <c r="L92" s="257"/>
      <c r="M92" s="262">
        <v>30000</v>
      </c>
      <c r="N92" s="245"/>
      <c r="O92" s="245"/>
      <c r="P92" s="245"/>
      <c r="Q92" s="553"/>
      <c r="R92" s="553"/>
      <c r="S92" s="553"/>
      <c r="T92" s="553"/>
      <c r="U92" s="553"/>
      <c r="V92" s="553"/>
      <c r="W92" s="553"/>
      <c r="X92" s="553"/>
      <c r="Y92" s="96"/>
      <c r="Z92" s="34" t="s">
        <v>84</v>
      </c>
      <c r="AA92" s="586"/>
      <c r="AB92" s="548"/>
      <c r="AC92" s="548"/>
      <c r="AD92" s="535">
        <f t="shared" si="29"/>
        <v>0</v>
      </c>
      <c r="AE92" s="548"/>
      <c r="AF92" s="423"/>
      <c r="AG92" s="423"/>
      <c r="AH92" s="423"/>
      <c r="AI92" s="423"/>
      <c r="AJ92" s="289"/>
      <c r="AK92" s="20"/>
      <c r="AL92" s="20"/>
      <c r="AM92" s="20"/>
      <c r="AN92" s="20"/>
      <c r="AO92" s="20"/>
      <c r="AP92" s="20"/>
    </row>
    <row r="93" spans="1:42" ht="19.2" customHeight="1">
      <c r="A93" s="99"/>
      <c r="B93" s="203"/>
      <c r="C93" s="203"/>
      <c r="D93" s="638" t="str">
        <f>LEFT(E93,5)</f>
        <v/>
      </c>
      <c r="E93" s="614"/>
      <c r="F93" s="7"/>
      <c r="G93" s="287"/>
      <c r="H93" s="39"/>
      <c r="I93" s="125"/>
      <c r="J93" s="245"/>
      <c r="K93" s="621">
        <f t="shared" si="33"/>
        <v>0</v>
      </c>
      <c r="L93" s="257"/>
      <c r="M93" s="258"/>
      <c r="N93" s="259"/>
      <c r="O93" s="259"/>
      <c r="P93" s="247"/>
      <c r="Q93" s="556"/>
      <c r="R93" s="556"/>
      <c r="S93" s="556"/>
      <c r="T93" s="556"/>
      <c r="U93" s="556"/>
      <c r="V93" s="556"/>
      <c r="W93" s="556"/>
      <c r="X93" s="556"/>
      <c r="Y93" s="98"/>
      <c r="Z93" s="20"/>
      <c r="AA93" s="585"/>
      <c r="AB93" s="289"/>
      <c r="AC93" s="289"/>
      <c r="AD93" s="535">
        <f t="shared" si="29"/>
        <v>0</v>
      </c>
      <c r="AE93" s="289"/>
      <c r="AF93" s="423"/>
      <c r="AG93" s="423"/>
      <c r="AH93" s="423"/>
      <c r="AI93" s="423"/>
      <c r="AJ93" s="289"/>
      <c r="AK93" s="20"/>
      <c r="AL93" s="20"/>
      <c r="AM93" s="20"/>
      <c r="AN93" s="20"/>
      <c r="AO93" s="20"/>
      <c r="AP93" s="20"/>
    </row>
    <row r="94" spans="1:42" s="47" customFormat="1" ht="19.2" customHeight="1">
      <c r="A94" s="100" t="s">
        <v>220</v>
      </c>
      <c r="B94" s="203">
        <v>15</v>
      </c>
      <c r="C94" s="204"/>
      <c r="D94" s="638" t="str">
        <f>LEFT(E94,5)</f>
        <v/>
      </c>
      <c r="E94" s="615"/>
      <c r="F94" s="99"/>
      <c r="G94" s="144"/>
      <c r="H94" s="105"/>
      <c r="I94" s="126"/>
      <c r="J94" s="246">
        <v>7099214</v>
      </c>
      <c r="K94" s="621">
        <f t="shared" si="33"/>
        <v>21264567</v>
      </c>
      <c r="L94" s="257">
        <f t="shared" ref="L94:X94" si="34">SUM(L95:L120)</f>
        <v>1070399</v>
      </c>
      <c r="M94" s="272">
        <f t="shared" si="34"/>
        <v>743200</v>
      </c>
      <c r="N94" s="272">
        <f t="shared" si="34"/>
        <v>121968</v>
      </c>
      <c r="O94" s="272">
        <f t="shared" si="34"/>
        <v>184000</v>
      </c>
      <c r="P94" s="272">
        <f t="shared" si="34"/>
        <v>0</v>
      </c>
      <c r="Q94" s="554">
        <f t="shared" si="34"/>
        <v>100000</v>
      </c>
      <c r="R94" s="554">
        <f t="shared" si="34"/>
        <v>3245000</v>
      </c>
      <c r="S94" s="554">
        <f t="shared" si="34"/>
        <v>7000000</v>
      </c>
      <c r="T94" s="554">
        <f t="shared" si="34"/>
        <v>2000000</v>
      </c>
      <c r="U94" s="554">
        <f t="shared" si="34"/>
        <v>5200000</v>
      </c>
      <c r="V94" s="554">
        <f t="shared" si="34"/>
        <v>0</v>
      </c>
      <c r="W94" s="554">
        <f t="shared" si="34"/>
        <v>1400000</v>
      </c>
      <c r="X94" s="554">
        <f t="shared" si="34"/>
        <v>200000</v>
      </c>
      <c r="Y94" s="101"/>
      <c r="Z94" s="103"/>
      <c r="AA94" s="587"/>
      <c r="AB94" s="588"/>
      <c r="AC94" s="588"/>
      <c r="AD94" s="535">
        <f t="shared" si="29"/>
        <v>0</v>
      </c>
      <c r="AE94" s="588"/>
      <c r="AF94" s="454"/>
      <c r="AG94" s="454"/>
      <c r="AH94" s="454"/>
      <c r="AI94" s="454"/>
      <c r="AJ94" s="588"/>
      <c r="AK94" s="103"/>
      <c r="AL94" s="103"/>
      <c r="AM94" s="103"/>
      <c r="AN94" s="103"/>
      <c r="AO94" s="103"/>
      <c r="AP94" s="103"/>
    </row>
    <row r="95" spans="1:42" s="47" customFormat="1" ht="19.2" customHeight="1">
      <c r="A95" s="100"/>
      <c r="B95" s="203"/>
      <c r="C95" s="203" t="str">
        <f t="shared" ref="C95:C101" si="35">LEFT(E95,3)</f>
        <v>201</v>
      </c>
      <c r="D95" s="638" t="str">
        <f t="shared" ref="D95:D102" si="36">LEFT(E95,5)</f>
        <v>20106</v>
      </c>
      <c r="E95" s="614">
        <v>2010601</v>
      </c>
      <c r="F95" s="16" t="s">
        <v>627</v>
      </c>
      <c r="G95" s="283" t="s">
        <v>375</v>
      </c>
      <c r="H95" s="35" t="s">
        <v>65</v>
      </c>
      <c r="I95" s="125">
        <v>301</v>
      </c>
      <c r="J95" s="246">
        <v>702228</v>
      </c>
      <c r="K95" s="621">
        <f t="shared" si="33"/>
        <v>800676</v>
      </c>
      <c r="L95" s="257">
        <v>800676</v>
      </c>
      <c r="M95" s="265"/>
      <c r="N95" s="246"/>
      <c r="O95" s="246"/>
      <c r="P95" s="246"/>
      <c r="Q95" s="557"/>
      <c r="R95" s="557"/>
      <c r="S95" s="557"/>
      <c r="T95" s="557"/>
      <c r="U95" s="557"/>
      <c r="V95" s="557"/>
      <c r="W95" s="557"/>
      <c r="X95" s="557"/>
      <c r="Y95" s="101"/>
      <c r="Z95" s="103"/>
      <c r="AA95" s="587"/>
      <c r="AB95" s="588"/>
      <c r="AC95" s="588"/>
      <c r="AD95" s="535">
        <f t="shared" si="29"/>
        <v>0</v>
      </c>
      <c r="AE95" s="588"/>
      <c r="AF95" s="454"/>
      <c r="AG95" s="454"/>
      <c r="AH95" s="454"/>
      <c r="AI95" s="454"/>
      <c r="AJ95" s="588"/>
      <c r="AK95" s="103"/>
      <c r="AL95" s="103"/>
      <c r="AM95" s="103"/>
      <c r="AN95" s="103"/>
      <c r="AO95" s="103"/>
      <c r="AP95" s="103"/>
    </row>
    <row r="96" spans="1:42" s="47" customFormat="1" ht="19.2" customHeight="1">
      <c r="A96" s="100"/>
      <c r="B96" s="203"/>
      <c r="C96" s="203" t="str">
        <f t="shared" si="35"/>
        <v>201</v>
      </c>
      <c r="D96" s="638" t="str">
        <f t="shared" si="36"/>
        <v>20106</v>
      </c>
      <c r="E96" s="614">
        <v>2010601</v>
      </c>
      <c r="F96" s="16" t="s">
        <v>627</v>
      </c>
      <c r="G96" s="283" t="s">
        <v>376</v>
      </c>
      <c r="H96" s="35" t="s">
        <v>65</v>
      </c>
      <c r="I96" s="125">
        <v>301</v>
      </c>
      <c r="J96" s="246">
        <v>160000</v>
      </c>
      <c r="K96" s="621">
        <f t="shared" si="33"/>
        <v>149000</v>
      </c>
      <c r="L96" s="256">
        <v>149000</v>
      </c>
      <c r="M96" s="265"/>
      <c r="N96" s="246"/>
      <c r="O96" s="246"/>
      <c r="P96" s="246"/>
      <c r="Q96" s="557"/>
      <c r="R96" s="557"/>
      <c r="S96" s="557"/>
      <c r="T96" s="557"/>
      <c r="U96" s="557"/>
      <c r="V96" s="557"/>
      <c r="W96" s="557"/>
      <c r="X96" s="557"/>
      <c r="Y96" s="101"/>
      <c r="Z96" s="103"/>
      <c r="AA96" s="587"/>
      <c r="AB96" s="588"/>
      <c r="AC96" s="588"/>
      <c r="AD96" s="535">
        <f t="shared" si="29"/>
        <v>0</v>
      </c>
      <c r="AE96" s="588"/>
      <c r="AF96" s="454"/>
      <c r="AG96" s="454"/>
      <c r="AH96" s="454"/>
      <c r="AI96" s="454"/>
      <c r="AJ96" s="588"/>
      <c r="AK96" s="103"/>
      <c r="AL96" s="103"/>
      <c r="AM96" s="103"/>
      <c r="AN96" s="103"/>
      <c r="AO96" s="103"/>
      <c r="AP96" s="103"/>
    </row>
    <row r="97" spans="1:42" s="47" customFormat="1" ht="19.2" customHeight="1">
      <c r="A97" s="100"/>
      <c r="B97" s="203"/>
      <c r="C97" s="203" t="str">
        <f t="shared" si="35"/>
        <v>201</v>
      </c>
      <c r="D97" s="638" t="str">
        <f t="shared" si="36"/>
        <v>20106</v>
      </c>
      <c r="E97" s="614">
        <v>2010601</v>
      </c>
      <c r="F97" s="16" t="s">
        <v>627</v>
      </c>
      <c r="G97" s="283" t="s">
        <v>377</v>
      </c>
      <c r="H97" s="35" t="s">
        <v>65</v>
      </c>
      <c r="I97" s="125">
        <v>301</v>
      </c>
      <c r="J97" s="246">
        <v>58519</v>
      </c>
      <c r="K97" s="621">
        <f t="shared" si="33"/>
        <v>66723</v>
      </c>
      <c r="L97" s="257">
        <v>66723</v>
      </c>
      <c r="M97" s="265"/>
      <c r="N97" s="246"/>
      <c r="O97" s="246"/>
      <c r="P97" s="246"/>
      <c r="Q97" s="557"/>
      <c r="R97" s="557"/>
      <c r="S97" s="557"/>
      <c r="T97" s="557"/>
      <c r="U97" s="557"/>
      <c r="V97" s="557"/>
      <c r="W97" s="557"/>
      <c r="X97" s="557"/>
      <c r="Y97" s="101"/>
      <c r="Z97" s="103"/>
      <c r="AA97" s="587"/>
      <c r="AB97" s="588"/>
      <c r="AC97" s="588"/>
      <c r="AD97" s="535">
        <f t="shared" si="29"/>
        <v>0</v>
      </c>
      <c r="AE97" s="588"/>
      <c r="AF97" s="454"/>
      <c r="AG97" s="454"/>
      <c r="AH97" s="454"/>
      <c r="AI97" s="454"/>
      <c r="AJ97" s="588"/>
      <c r="AK97" s="103"/>
      <c r="AL97" s="103"/>
      <c r="AM97" s="103"/>
      <c r="AN97" s="103"/>
      <c r="AO97" s="103"/>
      <c r="AP97" s="103"/>
    </row>
    <row r="98" spans="1:42" s="47" customFormat="1" ht="19.2" customHeight="1">
      <c r="A98" s="100"/>
      <c r="B98" s="203"/>
      <c r="C98" s="203" t="str">
        <f t="shared" si="35"/>
        <v>201</v>
      </c>
      <c r="D98" s="638" t="str">
        <f t="shared" si="36"/>
        <v>20106</v>
      </c>
      <c r="E98" s="614">
        <v>2010601</v>
      </c>
      <c r="F98" s="16" t="s">
        <v>627</v>
      </c>
      <c r="G98" s="283" t="s">
        <v>917</v>
      </c>
      <c r="H98" s="35" t="s">
        <v>65</v>
      </c>
      <c r="I98" s="125">
        <v>301</v>
      </c>
      <c r="J98" s="246">
        <v>57600</v>
      </c>
      <c r="K98" s="621">
        <f t="shared" si="33"/>
        <v>54000</v>
      </c>
      <c r="L98" s="257">
        <v>54000</v>
      </c>
      <c r="M98" s="265"/>
      <c r="N98" s="246"/>
      <c r="O98" s="246"/>
      <c r="P98" s="246"/>
      <c r="Q98" s="557"/>
      <c r="R98" s="557"/>
      <c r="S98" s="557"/>
      <c r="T98" s="557"/>
      <c r="U98" s="557"/>
      <c r="V98" s="557"/>
      <c r="W98" s="557"/>
      <c r="X98" s="557"/>
      <c r="Y98" s="101"/>
      <c r="Z98" s="103"/>
      <c r="AA98" s="587"/>
      <c r="AB98" s="588"/>
      <c r="AC98" s="588"/>
      <c r="AD98" s="535">
        <f t="shared" si="29"/>
        <v>0</v>
      </c>
      <c r="AE98" s="588"/>
      <c r="AF98" s="454"/>
      <c r="AG98" s="454"/>
      <c r="AH98" s="454"/>
      <c r="AI98" s="454"/>
      <c r="AJ98" s="588"/>
      <c r="AK98" s="103"/>
      <c r="AL98" s="103"/>
      <c r="AM98" s="103"/>
      <c r="AN98" s="103"/>
      <c r="AO98" s="103"/>
      <c r="AP98" s="103"/>
    </row>
    <row r="99" spans="1:42" s="47" customFormat="1" ht="19.2" customHeight="1">
      <c r="A99" s="100"/>
      <c r="B99" s="203"/>
      <c r="C99" s="203" t="str">
        <f t="shared" si="35"/>
        <v>201</v>
      </c>
      <c r="D99" s="638" t="str">
        <f t="shared" si="36"/>
        <v>20106</v>
      </c>
      <c r="E99" s="614">
        <v>2010601</v>
      </c>
      <c r="F99" s="16" t="s">
        <v>627</v>
      </c>
      <c r="G99" s="283" t="s">
        <v>916</v>
      </c>
      <c r="H99" s="35" t="s">
        <v>65</v>
      </c>
      <c r="I99" s="124">
        <v>302</v>
      </c>
      <c r="J99" s="246">
        <v>134400</v>
      </c>
      <c r="K99" s="621">
        <f t="shared" si="33"/>
        <v>121200</v>
      </c>
      <c r="L99" s="257"/>
      <c r="M99" s="292">
        <v>121200</v>
      </c>
      <c r="O99" s="292"/>
      <c r="P99" s="246"/>
      <c r="Q99" s="557"/>
      <c r="R99" s="557"/>
      <c r="S99" s="557"/>
      <c r="T99" s="557"/>
      <c r="U99" s="557"/>
      <c r="V99" s="557"/>
      <c r="W99" s="557"/>
      <c r="X99" s="557"/>
      <c r="Y99" s="101"/>
      <c r="Z99" s="103"/>
      <c r="AA99" s="587"/>
      <c r="AB99" s="588"/>
      <c r="AC99" s="588"/>
      <c r="AD99" s="535">
        <f t="shared" si="29"/>
        <v>0</v>
      </c>
      <c r="AE99" s="588"/>
      <c r="AF99" s="454"/>
      <c r="AG99" s="454"/>
      <c r="AH99" s="454"/>
      <c r="AI99" s="454"/>
      <c r="AJ99" s="588"/>
      <c r="AK99" s="103"/>
      <c r="AL99" s="103"/>
      <c r="AM99" s="103"/>
      <c r="AN99" s="103"/>
      <c r="AO99" s="103"/>
      <c r="AP99" s="103"/>
    </row>
    <row r="100" spans="1:42" s="47" customFormat="1" ht="19.2" customHeight="1">
      <c r="A100" s="100"/>
      <c r="B100" s="203"/>
      <c r="C100" s="203" t="str">
        <f t="shared" si="35"/>
        <v>201</v>
      </c>
      <c r="D100" s="638" t="str">
        <f t="shared" si="36"/>
        <v>20106</v>
      </c>
      <c r="E100" s="614">
        <v>2010601</v>
      </c>
      <c r="F100" s="16" t="s">
        <v>627</v>
      </c>
      <c r="G100" s="283" t="s">
        <v>378</v>
      </c>
      <c r="H100" s="35" t="s">
        <v>65</v>
      </c>
      <c r="I100" s="125">
        <v>303</v>
      </c>
      <c r="J100" s="246">
        <v>84267</v>
      </c>
      <c r="K100" s="621">
        <f t="shared" si="33"/>
        <v>121968</v>
      </c>
      <c r="L100" s="257"/>
      <c r="M100" s="104"/>
      <c r="N100" s="292">
        <v>121968</v>
      </c>
      <c r="O100" s="292"/>
      <c r="P100" s="246"/>
      <c r="Q100" s="557"/>
      <c r="R100" s="557"/>
      <c r="S100" s="557"/>
      <c r="T100" s="557"/>
      <c r="U100" s="557"/>
      <c r="V100" s="557"/>
      <c r="W100" s="557"/>
      <c r="X100" s="557"/>
      <c r="Y100" s="101"/>
      <c r="Z100" s="103"/>
      <c r="AA100" s="587"/>
      <c r="AB100" s="588"/>
      <c r="AC100" s="588"/>
      <c r="AD100" s="535">
        <f t="shared" si="29"/>
        <v>0</v>
      </c>
      <c r="AE100" s="588"/>
      <c r="AF100" s="454"/>
      <c r="AG100" s="454"/>
      <c r="AH100" s="454"/>
      <c r="AI100" s="454"/>
      <c r="AJ100" s="588"/>
      <c r="AK100" s="103"/>
      <c r="AL100" s="103"/>
      <c r="AM100" s="103"/>
      <c r="AN100" s="103"/>
      <c r="AO100" s="103"/>
      <c r="AP100" s="103"/>
    </row>
    <row r="101" spans="1:42" s="47" customFormat="1" ht="19.2" customHeight="1">
      <c r="A101" s="100"/>
      <c r="B101" s="203"/>
      <c r="C101" s="203" t="str">
        <f t="shared" si="35"/>
        <v>201</v>
      </c>
      <c r="D101" s="638" t="str">
        <f t="shared" si="36"/>
        <v>20106</v>
      </c>
      <c r="E101" s="614">
        <v>2010601</v>
      </c>
      <c r="F101" s="16" t="s">
        <v>627</v>
      </c>
      <c r="G101" s="283" t="s">
        <v>379</v>
      </c>
      <c r="H101" s="35" t="s">
        <v>65</v>
      </c>
      <c r="I101" s="125">
        <v>302</v>
      </c>
      <c r="J101" s="246">
        <v>20000</v>
      </c>
      <c r="K101" s="621">
        <f t="shared" si="33"/>
        <v>20000</v>
      </c>
      <c r="L101" s="257"/>
      <c r="M101" s="265">
        <v>20000</v>
      </c>
      <c r="N101" s="246"/>
      <c r="O101" s="246"/>
      <c r="P101" s="246"/>
      <c r="Q101" s="557"/>
      <c r="R101" s="557"/>
      <c r="S101" s="557"/>
      <c r="T101" s="557"/>
      <c r="U101" s="557"/>
      <c r="V101" s="557"/>
      <c r="W101" s="557"/>
      <c r="X101" s="557"/>
      <c r="Y101" s="101"/>
      <c r="Z101" s="103"/>
      <c r="AA101" s="587"/>
      <c r="AB101" s="588"/>
      <c r="AC101" s="588"/>
      <c r="AD101" s="535">
        <f t="shared" si="29"/>
        <v>0</v>
      </c>
      <c r="AE101" s="588"/>
      <c r="AF101" s="454"/>
      <c r="AG101" s="454"/>
      <c r="AH101" s="454"/>
      <c r="AI101" s="454"/>
      <c r="AJ101" s="588"/>
      <c r="AK101" s="103"/>
      <c r="AL101" s="103"/>
      <c r="AM101" s="103"/>
      <c r="AN101" s="103"/>
      <c r="AO101" s="103"/>
      <c r="AP101" s="103"/>
    </row>
    <row r="102" spans="1:42" s="47" customFormat="1" ht="19.2" customHeight="1">
      <c r="A102" s="100"/>
      <c r="B102" s="203"/>
      <c r="C102" s="203" t="str">
        <f>LEFT(E102,3)</f>
        <v>201</v>
      </c>
      <c r="D102" s="638" t="str">
        <f t="shared" si="36"/>
        <v>20106</v>
      </c>
      <c r="E102" s="614">
        <v>2010601</v>
      </c>
      <c r="F102" s="16" t="s">
        <v>627</v>
      </c>
      <c r="G102" s="283" t="s">
        <v>382</v>
      </c>
      <c r="H102" s="35" t="s">
        <v>65</v>
      </c>
      <c r="I102" s="125">
        <v>302</v>
      </c>
      <c r="J102" s="246">
        <v>16000</v>
      </c>
      <c r="K102" s="621">
        <f t="shared" si="33"/>
        <v>15000</v>
      </c>
      <c r="L102" s="257"/>
      <c r="M102" s="265">
        <v>15000</v>
      </c>
      <c r="N102" s="246"/>
      <c r="O102" s="246"/>
      <c r="P102" s="246"/>
      <c r="Q102" s="557"/>
      <c r="R102" s="557"/>
      <c r="S102" s="557"/>
      <c r="T102" s="557"/>
      <c r="U102" s="557"/>
      <c r="V102" s="557"/>
      <c r="W102" s="557"/>
      <c r="X102" s="557"/>
      <c r="Y102" s="101"/>
      <c r="Z102" s="103"/>
      <c r="AA102" s="587"/>
      <c r="AB102" s="588"/>
      <c r="AC102" s="588"/>
      <c r="AD102" s="535">
        <f t="shared" si="29"/>
        <v>0</v>
      </c>
      <c r="AE102" s="588"/>
      <c r="AF102" s="454"/>
      <c r="AG102" s="454"/>
      <c r="AH102" s="454"/>
      <c r="AI102" s="454"/>
      <c r="AJ102" s="588"/>
      <c r="AK102" s="103"/>
      <c r="AL102" s="103"/>
      <c r="AM102" s="103"/>
      <c r="AN102" s="103"/>
      <c r="AO102" s="103"/>
      <c r="AP102" s="103"/>
    </row>
    <row r="103" spans="1:42" s="47" customFormat="1" ht="19.2" customHeight="1">
      <c r="A103" s="100"/>
      <c r="B103" s="637"/>
      <c r="C103" s="637" t="str">
        <f>LEFT(E103,3)</f>
        <v>201</v>
      </c>
      <c r="D103" s="638" t="str">
        <f t="shared" ref="D103" si="37">LEFT(E103,5)</f>
        <v>20106</v>
      </c>
      <c r="E103" s="614">
        <v>2010601</v>
      </c>
      <c r="F103" s="16" t="s">
        <v>220</v>
      </c>
      <c r="G103" s="283" t="s">
        <v>2457</v>
      </c>
      <c r="H103" s="125" t="s">
        <v>65</v>
      </c>
      <c r="I103" s="125">
        <v>302</v>
      </c>
      <c r="J103" s="246"/>
      <c r="K103" s="621">
        <f t="shared" si="33"/>
        <v>37000</v>
      </c>
      <c r="L103" s="257"/>
      <c r="M103" s="265">
        <v>37000</v>
      </c>
      <c r="N103" s="246"/>
      <c r="O103" s="246"/>
      <c r="P103" s="246"/>
      <c r="Q103" s="557"/>
      <c r="R103" s="557"/>
      <c r="S103" s="557"/>
      <c r="T103" s="557"/>
      <c r="U103" s="557"/>
      <c r="V103" s="557"/>
      <c r="W103" s="557"/>
      <c r="X103" s="557"/>
      <c r="Y103" s="101"/>
      <c r="Z103" s="103"/>
      <c r="AA103" s="587"/>
      <c r="AB103" s="588"/>
      <c r="AC103" s="588"/>
      <c r="AD103" s="535"/>
      <c r="AE103" s="588"/>
      <c r="AF103" s="454"/>
      <c r="AG103" s="454"/>
      <c r="AH103" s="454"/>
      <c r="AI103" s="454"/>
      <c r="AJ103" s="588"/>
      <c r="AK103" s="103"/>
      <c r="AL103" s="103"/>
      <c r="AM103" s="103"/>
      <c r="AN103" s="103"/>
      <c r="AO103" s="103"/>
      <c r="AP103" s="103"/>
    </row>
    <row r="104" spans="1:42" ht="19.2" customHeight="1">
      <c r="A104" s="110"/>
      <c r="B104" s="203"/>
      <c r="C104" s="203" t="str">
        <f t="shared" ref="C104:C120" si="38">LEFT(E104,3)</f>
        <v>201</v>
      </c>
      <c r="D104" s="638" t="str">
        <f t="shared" ref="D104:D128" si="39">LEFT(E104,5)</f>
        <v>20106</v>
      </c>
      <c r="E104" s="614">
        <v>2010601</v>
      </c>
      <c r="F104" s="16" t="s">
        <v>627</v>
      </c>
      <c r="G104" s="284" t="s">
        <v>648</v>
      </c>
      <c r="H104" s="35" t="s">
        <v>70</v>
      </c>
      <c r="I104" s="125">
        <v>302</v>
      </c>
      <c r="J104" s="127">
        <v>40000</v>
      </c>
      <c r="K104" s="621">
        <f t="shared" si="33"/>
        <v>40000</v>
      </c>
      <c r="L104" s="257"/>
      <c r="M104" s="266">
        <v>40000</v>
      </c>
      <c r="N104" s="259"/>
      <c r="O104" s="259"/>
      <c r="P104" s="245"/>
      <c r="Q104" s="553"/>
      <c r="R104" s="553"/>
      <c r="S104" s="553"/>
      <c r="T104" s="553"/>
      <c r="U104" s="553"/>
      <c r="V104" s="553"/>
      <c r="W104" s="553"/>
      <c r="X104" s="553"/>
      <c r="Y104" s="96"/>
      <c r="Z104" s="20"/>
      <c r="AA104" s="585"/>
      <c r="AB104" s="289"/>
      <c r="AC104" s="289"/>
      <c r="AD104" s="535">
        <f t="shared" si="29"/>
        <v>0</v>
      </c>
      <c r="AE104" s="289"/>
      <c r="AF104" s="423"/>
      <c r="AG104" s="423"/>
      <c r="AH104" s="423"/>
      <c r="AI104" s="423"/>
      <c r="AJ104" s="289"/>
      <c r="AK104" s="20"/>
      <c r="AL104" s="20"/>
      <c r="AM104" s="20"/>
      <c r="AN104" s="20"/>
      <c r="AO104" s="20"/>
      <c r="AP104" s="20"/>
    </row>
    <row r="105" spans="1:42" ht="19.2" customHeight="1">
      <c r="A105" s="110"/>
      <c r="B105" s="203"/>
      <c r="C105" s="203" t="str">
        <f t="shared" si="38"/>
        <v>201</v>
      </c>
      <c r="D105" s="638" t="str">
        <f t="shared" si="39"/>
        <v>20106</v>
      </c>
      <c r="E105" s="614">
        <v>2010601</v>
      </c>
      <c r="F105" s="16" t="s">
        <v>627</v>
      </c>
      <c r="G105" s="284" t="s">
        <v>649</v>
      </c>
      <c r="H105" s="35" t="s">
        <v>70</v>
      </c>
      <c r="I105" s="125">
        <v>302</v>
      </c>
      <c r="J105" s="127">
        <v>30000</v>
      </c>
      <c r="K105" s="621">
        <f t="shared" si="33"/>
        <v>30000</v>
      </c>
      <c r="L105" s="257"/>
      <c r="M105" s="266">
        <v>30000</v>
      </c>
      <c r="N105" s="259"/>
      <c r="O105" s="259"/>
      <c r="P105" s="245"/>
      <c r="Q105" s="553"/>
      <c r="R105" s="553"/>
      <c r="S105" s="553"/>
      <c r="T105" s="553"/>
      <c r="U105" s="553"/>
      <c r="V105" s="553"/>
      <c r="W105" s="553"/>
      <c r="X105" s="553"/>
      <c r="Y105" s="96"/>
      <c r="Z105" s="20"/>
      <c r="AA105" s="585"/>
      <c r="AB105" s="289"/>
      <c r="AC105" s="289"/>
      <c r="AD105" s="535">
        <f t="shared" si="29"/>
        <v>0</v>
      </c>
      <c r="AE105" s="289"/>
      <c r="AF105" s="423"/>
      <c r="AG105" s="423"/>
      <c r="AH105" s="423"/>
      <c r="AI105" s="423"/>
      <c r="AJ105" s="289"/>
      <c r="AK105" s="20"/>
      <c r="AL105" s="20"/>
      <c r="AM105" s="20"/>
      <c r="AN105" s="20"/>
      <c r="AO105" s="20"/>
      <c r="AP105" s="20"/>
    </row>
    <row r="106" spans="1:42" ht="19.2" customHeight="1">
      <c r="A106" s="110"/>
      <c r="B106" s="203"/>
      <c r="C106" s="203" t="str">
        <f t="shared" si="38"/>
        <v>201</v>
      </c>
      <c r="D106" s="638" t="str">
        <f t="shared" si="39"/>
        <v>20106</v>
      </c>
      <c r="E106" s="614">
        <v>2010601</v>
      </c>
      <c r="F106" s="16" t="s">
        <v>627</v>
      </c>
      <c r="G106" s="286" t="s">
        <v>650</v>
      </c>
      <c r="H106" s="35" t="s">
        <v>70</v>
      </c>
      <c r="I106" s="125">
        <v>302</v>
      </c>
      <c r="J106" s="127">
        <v>50000</v>
      </c>
      <c r="K106" s="621">
        <f t="shared" si="33"/>
        <v>50000</v>
      </c>
      <c r="L106" s="257"/>
      <c r="M106" s="266">
        <v>50000</v>
      </c>
      <c r="N106" s="259"/>
      <c r="O106" s="259"/>
      <c r="P106" s="245"/>
      <c r="Q106" s="553"/>
      <c r="R106" s="553"/>
      <c r="S106" s="553"/>
      <c r="T106" s="553"/>
      <c r="U106" s="553"/>
      <c r="V106" s="553"/>
      <c r="W106" s="553"/>
      <c r="X106" s="553"/>
      <c r="Y106" s="96"/>
      <c r="Z106" s="20"/>
      <c r="AA106" s="585"/>
      <c r="AB106" s="289"/>
      <c r="AC106" s="289"/>
      <c r="AD106" s="535">
        <f t="shared" si="29"/>
        <v>0</v>
      </c>
      <c r="AE106" s="289"/>
      <c r="AF106" s="423"/>
      <c r="AG106" s="423"/>
      <c r="AH106" s="423"/>
      <c r="AI106" s="423"/>
      <c r="AJ106" s="289"/>
      <c r="AK106" s="20"/>
      <c r="AL106" s="20"/>
      <c r="AM106" s="20"/>
      <c r="AN106" s="20"/>
      <c r="AO106" s="20"/>
      <c r="AP106" s="20"/>
    </row>
    <row r="107" spans="1:42" ht="19.2" customHeight="1">
      <c r="A107" s="110"/>
      <c r="B107" s="203"/>
      <c r="C107" s="203" t="str">
        <f t="shared" ref="C107:C115" si="40">LEFT(E107,3)</f>
        <v>201</v>
      </c>
      <c r="D107" s="638" t="str">
        <f t="shared" si="39"/>
        <v>20106</v>
      </c>
      <c r="E107" s="614">
        <v>2010699</v>
      </c>
      <c r="F107" s="16" t="s">
        <v>627</v>
      </c>
      <c r="G107" s="34" t="s">
        <v>424</v>
      </c>
      <c r="H107" s="35" t="s">
        <v>65</v>
      </c>
      <c r="I107" s="125">
        <v>302</v>
      </c>
      <c r="J107" s="245">
        <v>10000</v>
      </c>
      <c r="K107" s="621">
        <f t="shared" si="33"/>
        <v>10000</v>
      </c>
      <c r="L107" s="257"/>
      <c r="M107" s="258">
        <v>10000</v>
      </c>
      <c r="N107" s="259"/>
      <c r="O107" s="259"/>
      <c r="P107" s="97"/>
      <c r="Q107" s="558"/>
      <c r="R107" s="558"/>
      <c r="S107" s="558"/>
      <c r="T107" s="558"/>
      <c r="U107" s="558"/>
      <c r="V107" s="558"/>
      <c r="W107" s="558"/>
      <c r="X107" s="558"/>
      <c r="Y107" s="97"/>
      <c r="Z107" s="20"/>
      <c r="AA107" s="585"/>
      <c r="AB107" s="289"/>
      <c r="AC107" s="289"/>
      <c r="AD107" s="535">
        <f t="shared" si="29"/>
        <v>0</v>
      </c>
      <c r="AE107" s="289"/>
      <c r="AF107" s="423"/>
      <c r="AG107" s="423"/>
      <c r="AH107" s="423"/>
      <c r="AI107" s="423"/>
      <c r="AJ107" s="289"/>
      <c r="AK107" s="20"/>
      <c r="AL107" s="20"/>
      <c r="AM107" s="20"/>
      <c r="AN107" s="20"/>
      <c r="AO107" s="20"/>
      <c r="AP107" s="20"/>
    </row>
    <row r="108" spans="1:42" ht="19.2" customHeight="1">
      <c r="A108" s="110"/>
      <c r="B108" s="637"/>
      <c r="C108" s="637"/>
      <c r="D108" s="638"/>
      <c r="E108" s="614"/>
      <c r="F108" s="16"/>
      <c r="G108" s="34"/>
      <c r="H108" s="125"/>
      <c r="I108" s="125"/>
      <c r="J108" s="245"/>
      <c r="K108" s="621"/>
      <c r="L108" s="257"/>
      <c r="M108" s="258"/>
      <c r="N108" s="259"/>
      <c r="O108" s="259"/>
      <c r="P108" s="97"/>
      <c r="Q108" s="558"/>
      <c r="R108" s="558"/>
      <c r="S108" s="558"/>
      <c r="T108" s="558"/>
      <c r="U108" s="558"/>
      <c r="V108" s="558"/>
      <c r="W108" s="558"/>
      <c r="X108" s="558"/>
      <c r="Y108" s="97"/>
      <c r="Z108" s="20"/>
      <c r="AA108" s="585"/>
      <c r="AB108" s="289"/>
      <c r="AC108" s="289"/>
      <c r="AD108" s="535"/>
      <c r="AE108" s="289"/>
      <c r="AF108" s="423"/>
      <c r="AG108" s="423"/>
      <c r="AH108" s="423"/>
      <c r="AI108" s="423"/>
      <c r="AJ108" s="289"/>
      <c r="AK108" s="20"/>
      <c r="AL108" s="20"/>
      <c r="AM108" s="20"/>
      <c r="AN108" s="20"/>
      <c r="AO108" s="20"/>
      <c r="AP108" s="20"/>
    </row>
    <row r="109" spans="1:42" ht="19.2" customHeight="1">
      <c r="A109" s="110"/>
      <c r="B109" s="203"/>
      <c r="C109" s="203" t="str">
        <f>LEFT(E109,3)</f>
        <v>201</v>
      </c>
      <c r="D109" s="638" t="str">
        <f>LEFT(E109,5)</f>
        <v>20106</v>
      </c>
      <c r="E109" s="614">
        <v>2010601</v>
      </c>
      <c r="F109" s="16" t="s">
        <v>627</v>
      </c>
      <c r="G109" s="512" t="s">
        <v>651</v>
      </c>
      <c r="H109" s="35" t="s">
        <v>70</v>
      </c>
      <c r="I109" s="125">
        <v>302</v>
      </c>
      <c r="J109" s="127">
        <v>100000</v>
      </c>
      <c r="K109" s="621">
        <f>SUM(L109:X109)</f>
        <v>100000</v>
      </c>
      <c r="L109" s="257"/>
      <c r="M109" s="259">
        <v>100000</v>
      </c>
      <c r="N109" s="259"/>
      <c r="O109" s="259"/>
      <c r="P109" s="245"/>
      <c r="Q109" s="553"/>
      <c r="R109" s="553"/>
      <c r="S109" s="553"/>
      <c r="T109" s="553"/>
      <c r="U109" s="553"/>
      <c r="V109" s="553"/>
      <c r="W109" s="553"/>
      <c r="X109" s="553"/>
      <c r="Y109" s="96"/>
      <c r="Z109" s="34" t="s">
        <v>562</v>
      </c>
      <c r="AA109" s="586"/>
      <c r="AB109" s="548"/>
      <c r="AC109" s="548"/>
      <c r="AD109" s="535">
        <f>AE109+AJ109</f>
        <v>0</v>
      </c>
      <c r="AE109" s="548"/>
      <c r="AF109" s="423"/>
      <c r="AG109" s="423"/>
      <c r="AH109" s="423"/>
      <c r="AI109" s="423"/>
      <c r="AJ109" s="289"/>
      <c r="AK109" s="20"/>
      <c r="AL109" s="20"/>
      <c r="AM109" s="20"/>
      <c r="AN109" s="20"/>
      <c r="AO109" s="20"/>
      <c r="AP109" s="20"/>
    </row>
    <row r="110" spans="1:42" ht="19.2" customHeight="1">
      <c r="A110" s="110"/>
      <c r="B110" s="203"/>
      <c r="C110" s="203" t="str">
        <f>LEFT(E110,3)</f>
        <v>201</v>
      </c>
      <c r="D110" s="638" t="str">
        <f>LEFT(E110,5)</f>
        <v>20106</v>
      </c>
      <c r="E110" s="614">
        <v>2010699</v>
      </c>
      <c r="F110" s="16" t="s">
        <v>627</v>
      </c>
      <c r="G110" s="285" t="s">
        <v>443</v>
      </c>
      <c r="H110" s="35" t="s">
        <v>65</v>
      </c>
      <c r="I110" s="125">
        <v>302</v>
      </c>
      <c r="J110" s="245">
        <v>120000</v>
      </c>
      <c r="K110" s="621">
        <f>SUM(L110:X110)</f>
        <v>120000</v>
      </c>
      <c r="L110" s="257"/>
      <c r="M110" s="258">
        <v>120000</v>
      </c>
      <c r="N110" s="259"/>
      <c r="O110" s="259"/>
      <c r="P110" s="247"/>
      <c r="Q110" s="553"/>
      <c r="R110" s="553"/>
      <c r="S110" s="553"/>
      <c r="T110" s="553"/>
      <c r="U110" s="553"/>
      <c r="V110" s="553"/>
      <c r="W110" s="553"/>
      <c r="X110" s="553"/>
      <c r="Y110" s="96"/>
      <c r="Z110" s="34" t="s">
        <v>439</v>
      </c>
      <c r="AA110" s="586"/>
      <c r="AB110" s="548"/>
      <c r="AC110" s="548"/>
      <c r="AD110" s="535">
        <f>AE110+AJ110</f>
        <v>0</v>
      </c>
      <c r="AE110" s="548"/>
      <c r="AF110" s="423"/>
      <c r="AG110" s="423"/>
      <c r="AH110" s="423"/>
      <c r="AI110" s="423"/>
      <c r="AJ110" s="289"/>
      <c r="AK110" s="20"/>
      <c r="AL110" s="20"/>
      <c r="AM110" s="20"/>
      <c r="AN110" s="20"/>
      <c r="AO110" s="20"/>
      <c r="AP110" s="20"/>
    </row>
    <row r="111" spans="1:42" ht="19.2" customHeight="1">
      <c r="A111" s="110"/>
      <c r="B111" s="203"/>
      <c r="C111" s="203" t="str">
        <f t="shared" si="40"/>
        <v>213</v>
      </c>
      <c r="D111" s="638" t="str">
        <f t="shared" si="39"/>
        <v>21301</v>
      </c>
      <c r="E111" s="616">
        <v>2130199</v>
      </c>
      <c r="F111" s="16" t="s">
        <v>627</v>
      </c>
      <c r="G111" s="34" t="s">
        <v>83</v>
      </c>
      <c r="H111" s="35" t="s">
        <v>70</v>
      </c>
      <c r="I111" s="125">
        <v>303</v>
      </c>
      <c r="J111" s="245">
        <v>184000</v>
      </c>
      <c r="K111" s="621">
        <f t="shared" si="33"/>
        <v>184000</v>
      </c>
      <c r="L111" s="257"/>
      <c r="M111" s="258"/>
      <c r="N111" s="259"/>
      <c r="O111" s="140">
        <v>184000</v>
      </c>
      <c r="P111" s="245"/>
      <c r="Q111" s="553"/>
      <c r="R111" s="553"/>
      <c r="S111" s="553"/>
      <c r="T111" s="553"/>
      <c r="U111" s="553"/>
      <c r="V111" s="553"/>
      <c r="W111" s="553"/>
      <c r="X111" s="553"/>
      <c r="Y111" s="532"/>
      <c r="Z111" s="34" t="s">
        <v>84</v>
      </c>
      <c r="AA111" s="585"/>
      <c r="AB111" s="289"/>
      <c r="AC111" s="289"/>
      <c r="AD111" s="535">
        <f t="shared" si="29"/>
        <v>0</v>
      </c>
      <c r="AE111" s="289"/>
      <c r="AF111" s="423"/>
      <c r="AG111" s="423"/>
      <c r="AH111" s="423"/>
      <c r="AI111" s="423"/>
      <c r="AJ111" s="289"/>
      <c r="AK111" s="20"/>
      <c r="AL111" s="20"/>
      <c r="AM111" s="20"/>
      <c r="AN111" s="20"/>
      <c r="AO111" s="20"/>
      <c r="AP111" s="20"/>
    </row>
    <row r="112" spans="1:42" ht="19.2" customHeight="1">
      <c r="A112" s="104"/>
      <c r="B112" s="203"/>
      <c r="C112" s="203" t="str">
        <f t="shared" si="40"/>
        <v>240</v>
      </c>
      <c r="D112" s="638" t="str">
        <f t="shared" ref="D112:D115" si="41">LEFT(E112,5)</f>
        <v>24001</v>
      </c>
      <c r="E112" s="219">
        <v>2400101</v>
      </c>
      <c r="F112" s="16" t="s">
        <v>220</v>
      </c>
      <c r="G112" s="291" t="s">
        <v>685</v>
      </c>
      <c r="H112" s="199" t="s">
        <v>71</v>
      </c>
      <c r="I112" s="125">
        <v>399</v>
      </c>
      <c r="J112" s="245">
        <v>180000</v>
      </c>
      <c r="K112" s="621">
        <f>SUM(L112:X112)</f>
        <v>200000</v>
      </c>
      <c r="L112" s="241"/>
      <c r="M112" s="463"/>
      <c r="N112" s="140"/>
      <c r="O112" s="140"/>
      <c r="P112" s="247"/>
      <c r="Q112" s="553"/>
      <c r="R112" s="553"/>
      <c r="S112" s="553"/>
      <c r="T112" s="553"/>
      <c r="U112" s="553"/>
      <c r="V112" s="553"/>
      <c r="W112" s="553"/>
      <c r="X112" s="553">
        <v>200000</v>
      </c>
      <c r="Y112" s="96"/>
      <c r="Z112" s="34" t="s">
        <v>84</v>
      </c>
      <c r="AA112" s="585"/>
      <c r="AB112" s="289"/>
      <c r="AC112" s="289"/>
      <c r="AD112" s="535">
        <f t="shared" si="29"/>
        <v>0</v>
      </c>
      <c r="AE112" s="289"/>
      <c r="AF112" s="423"/>
      <c r="AG112" s="423"/>
      <c r="AH112" s="423"/>
      <c r="AI112" s="423"/>
      <c r="AJ112" s="289"/>
      <c r="AK112" s="20"/>
      <c r="AL112" s="20"/>
      <c r="AM112" s="20"/>
      <c r="AN112" s="20"/>
      <c r="AO112" s="20"/>
      <c r="AP112" s="20"/>
    </row>
    <row r="113" spans="1:42" ht="19.2" customHeight="1">
      <c r="A113" s="94"/>
      <c r="B113" s="203"/>
      <c r="C113" s="203" t="str">
        <f t="shared" si="40"/>
        <v>231</v>
      </c>
      <c r="D113" s="638" t="str">
        <f t="shared" si="41"/>
        <v>23103</v>
      </c>
      <c r="E113" s="219">
        <v>2310301</v>
      </c>
      <c r="F113" s="16" t="s">
        <v>220</v>
      </c>
      <c r="G113" s="291" t="s">
        <v>219</v>
      </c>
      <c r="H113" s="199" t="s">
        <v>65</v>
      </c>
      <c r="I113" s="125">
        <v>399</v>
      </c>
      <c r="J113" s="127">
        <v>3500000</v>
      </c>
      <c r="K113" s="621">
        <f>SUM(L113:W113)</f>
        <v>5200000</v>
      </c>
      <c r="L113" s="241"/>
      <c r="M113" s="463"/>
      <c r="N113" s="140"/>
      <c r="O113" s="140"/>
      <c r="P113" s="247"/>
      <c r="Q113" s="553"/>
      <c r="R113" s="553"/>
      <c r="S113" s="553"/>
      <c r="T113" s="553"/>
      <c r="U113" s="553">
        <v>5200000</v>
      </c>
      <c r="V113" s="553"/>
      <c r="W113" s="553"/>
      <c r="X113" s="560"/>
      <c r="Y113" s="96"/>
      <c r="Z113" s="34" t="s">
        <v>84</v>
      </c>
      <c r="AA113" s="585"/>
      <c r="AB113" s="289"/>
      <c r="AC113" s="289"/>
      <c r="AD113" s="535">
        <f t="shared" si="29"/>
        <v>0</v>
      </c>
      <c r="AE113" s="289"/>
      <c r="AF113" s="423"/>
      <c r="AG113" s="423"/>
      <c r="AH113" s="423"/>
      <c r="AI113" s="423"/>
      <c r="AJ113" s="289"/>
      <c r="AK113" s="20"/>
      <c r="AL113" s="20"/>
      <c r="AM113" s="20"/>
      <c r="AN113" s="20"/>
      <c r="AO113" s="20"/>
      <c r="AP113" s="20"/>
    </row>
    <row r="114" spans="1:42" ht="19.2" customHeight="1">
      <c r="A114" s="94"/>
      <c r="B114" s="203"/>
      <c r="C114" s="203" t="str">
        <f t="shared" si="40"/>
        <v>232</v>
      </c>
      <c r="D114" s="638" t="str">
        <f t="shared" si="41"/>
        <v>23203</v>
      </c>
      <c r="E114" s="219">
        <v>2320301</v>
      </c>
      <c r="F114" s="16" t="s">
        <v>220</v>
      </c>
      <c r="G114" s="291" t="s">
        <v>683</v>
      </c>
      <c r="H114" s="199" t="s">
        <v>71</v>
      </c>
      <c r="I114" s="125">
        <v>399</v>
      </c>
      <c r="J114" s="127">
        <v>854275</v>
      </c>
      <c r="K114" s="621">
        <f>SUM(L114:W114)</f>
        <v>2000000</v>
      </c>
      <c r="L114" s="241"/>
      <c r="M114" s="463"/>
      <c r="N114" s="140"/>
      <c r="O114" s="140"/>
      <c r="P114" s="247"/>
      <c r="Q114" s="553"/>
      <c r="R114" s="553"/>
      <c r="S114" s="553"/>
      <c r="T114" s="553">
        <v>2000000</v>
      </c>
      <c r="U114" s="553"/>
      <c r="V114" s="553"/>
      <c r="W114" s="553"/>
      <c r="X114" s="560"/>
      <c r="Y114" s="96"/>
      <c r="Z114" s="34" t="s">
        <v>84</v>
      </c>
      <c r="AA114" s="585"/>
      <c r="AB114" s="289"/>
      <c r="AC114" s="289"/>
      <c r="AD114" s="535">
        <f t="shared" si="29"/>
        <v>0</v>
      </c>
      <c r="AE114" s="289"/>
      <c r="AF114" s="423"/>
      <c r="AG114" s="423"/>
      <c r="AH114" s="423"/>
      <c r="AI114" s="423"/>
      <c r="AJ114" s="289"/>
      <c r="AK114" s="20"/>
      <c r="AL114" s="20"/>
      <c r="AM114" s="20"/>
      <c r="AN114" s="20"/>
      <c r="AO114" s="20"/>
      <c r="AP114" s="20"/>
    </row>
    <row r="115" spans="1:42" ht="19.2" customHeight="1">
      <c r="A115" s="94"/>
      <c r="B115" s="203"/>
      <c r="C115" s="203" t="str">
        <f t="shared" si="40"/>
        <v>216</v>
      </c>
      <c r="D115" s="638" t="str">
        <f t="shared" si="41"/>
        <v>21605</v>
      </c>
      <c r="E115" s="219">
        <v>2160599</v>
      </c>
      <c r="F115" s="16" t="s">
        <v>220</v>
      </c>
      <c r="G115" s="565" t="s">
        <v>909</v>
      </c>
      <c r="H115" s="199" t="s">
        <v>71</v>
      </c>
      <c r="I115" s="125">
        <v>310</v>
      </c>
      <c r="J115" s="127"/>
      <c r="K115" s="621">
        <f>SUM(L115:X115)</f>
        <v>7000000</v>
      </c>
      <c r="L115" s="241"/>
      <c r="M115" s="463"/>
      <c r="N115" s="140"/>
      <c r="O115" s="140"/>
      <c r="P115" s="247"/>
      <c r="Q115" s="553"/>
      <c r="R115" s="553"/>
      <c r="S115" s="553">
        <v>7000000</v>
      </c>
      <c r="T115" s="553"/>
      <c r="U115" s="553"/>
      <c r="V115" s="560"/>
      <c r="W115" s="553"/>
      <c r="X115" s="553"/>
      <c r="Y115" s="96"/>
      <c r="Z115" s="34" t="s">
        <v>84</v>
      </c>
      <c r="AA115" s="585"/>
      <c r="AB115" s="289"/>
      <c r="AC115" s="289"/>
      <c r="AD115" s="535">
        <f t="shared" si="29"/>
        <v>0</v>
      </c>
      <c r="AE115" s="289"/>
      <c r="AF115" s="423"/>
      <c r="AG115" s="423"/>
      <c r="AH115" s="423"/>
      <c r="AI115" s="423"/>
      <c r="AJ115" s="289"/>
      <c r="AK115" s="20"/>
      <c r="AL115" s="20"/>
      <c r="AM115" s="20"/>
      <c r="AN115" s="20"/>
      <c r="AO115" s="20"/>
      <c r="AP115" s="20"/>
    </row>
    <row r="116" spans="1:42" ht="19.2" customHeight="1">
      <c r="A116" s="100"/>
      <c r="B116" s="637"/>
      <c r="C116" s="637" t="str">
        <f t="shared" ref="C116" si="42">LEFT(E116,3)</f>
        <v>201</v>
      </c>
      <c r="D116" s="638" t="str">
        <f t="shared" ref="D116" si="43">LEFT(E116,5)</f>
        <v>20103</v>
      </c>
      <c r="E116" s="638">
        <v>2010301</v>
      </c>
      <c r="F116" s="7" t="s">
        <v>86</v>
      </c>
      <c r="G116" s="548" t="s">
        <v>2355</v>
      </c>
      <c r="H116" s="38" t="s">
        <v>71</v>
      </c>
      <c r="I116" s="125">
        <v>302</v>
      </c>
      <c r="J116" s="245"/>
      <c r="K116" s="621">
        <f>SUM(L116:X116)</f>
        <v>200000</v>
      </c>
      <c r="L116" s="257"/>
      <c r="M116" s="258">
        <v>200000</v>
      </c>
      <c r="N116" s="259"/>
      <c r="O116" s="259"/>
      <c r="P116" s="247"/>
      <c r="Q116" s="553"/>
      <c r="R116" s="553"/>
      <c r="S116" s="553"/>
      <c r="T116" s="553"/>
      <c r="U116" s="553"/>
      <c r="V116" s="553"/>
      <c r="W116" s="553"/>
      <c r="X116" s="553"/>
      <c r="Y116" s="96"/>
      <c r="Z116" s="34" t="s">
        <v>84</v>
      </c>
      <c r="AA116" s="585"/>
      <c r="AB116" s="289"/>
      <c r="AC116" s="289"/>
      <c r="AD116" s="535"/>
      <c r="AE116" s="289"/>
      <c r="AF116" s="423"/>
      <c r="AG116" s="423"/>
      <c r="AH116" s="423"/>
      <c r="AI116" s="423"/>
      <c r="AJ116" s="289"/>
      <c r="AK116" s="20"/>
      <c r="AL116" s="20"/>
      <c r="AM116" s="20"/>
      <c r="AN116" s="20"/>
      <c r="AO116" s="20"/>
      <c r="AP116" s="20"/>
    </row>
    <row r="117" spans="1:42" ht="19.2" customHeight="1">
      <c r="A117" s="110"/>
      <c r="B117" s="203"/>
      <c r="C117" s="203" t="str">
        <f t="shared" si="38"/>
        <v>201</v>
      </c>
      <c r="D117" s="638" t="str">
        <f t="shared" si="39"/>
        <v>20106</v>
      </c>
      <c r="E117" s="614">
        <v>2010699</v>
      </c>
      <c r="F117" s="16" t="s">
        <v>627</v>
      </c>
      <c r="G117" s="34" t="s">
        <v>328</v>
      </c>
      <c r="H117" s="35" t="s">
        <v>78</v>
      </c>
      <c r="I117" s="125">
        <v>302</v>
      </c>
      <c r="J117" s="245">
        <v>385000</v>
      </c>
      <c r="K117" s="621">
        <f t="shared" si="33"/>
        <v>100000</v>
      </c>
      <c r="L117" s="257"/>
      <c r="M117" s="258"/>
      <c r="N117" s="259"/>
      <c r="O117" s="259"/>
      <c r="P117" s="97"/>
      <c r="Q117" s="558">
        <v>100000</v>
      </c>
      <c r="R117" s="558"/>
      <c r="S117" s="558"/>
      <c r="T117" s="558"/>
      <c r="U117" s="558"/>
      <c r="V117" s="558"/>
      <c r="W117" s="558"/>
      <c r="X117" s="558"/>
      <c r="Y117" s="97"/>
      <c r="Z117" s="34"/>
      <c r="AA117" s="585"/>
      <c r="AB117" s="289"/>
      <c r="AC117" s="289"/>
      <c r="AD117" s="535">
        <f t="shared" si="29"/>
        <v>0</v>
      </c>
      <c r="AE117" s="289"/>
      <c r="AF117" s="423"/>
      <c r="AG117" s="423"/>
      <c r="AH117" s="423"/>
      <c r="AI117" s="423"/>
      <c r="AJ117" s="289"/>
      <c r="AK117" s="20"/>
      <c r="AL117" s="20"/>
      <c r="AM117" s="20"/>
      <c r="AN117" s="20"/>
      <c r="AO117" s="20"/>
      <c r="AP117" s="20"/>
    </row>
    <row r="118" spans="1:42" ht="19.2" customHeight="1">
      <c r="A118" s="110"/>
      <c r="B118" s="203"/>
      <c r="C118" s="203" t="str">
        <f t="shared" si="38"/>
        <v>213</v>
      </c>
      <c r="D118" s="638" t="str">
        <f t="shared" si="39"/>
        <v>21301</v>
      </c>
      <c r="E118" s="614">
        <v>2130199</v>
      </c>
      <c r="F118" s="16" t="s">
        <v>627</v>
      </c>
      <c r="G118" s="34" t="s">
        <v>81</v>
      </c>
      <c r="H118" s="35" t="s">
        <v>78</v>
      </c>
      <c r="I118" s="125">
        <v>303</v>
      </c>
      <c r="J118" s="245">
        <v>2563200</v>
      </c>
      <c r="K118" s="621">
        <f t="shared" si="33"/>
        <v>2065000</v>
      </c>
      <c r="L118" s="257"/>
      <c r="M118" s="258"/>
      <c r="N118" s="259"/>
      <c r="O118" s="259"/>
      <c r="P118" s="97"/>
      <c r="Q118" s="558"/>
      <c r="R118" s="558">
        <v>2065000</v>
      </c>
      <c r="S118" s="558"/>
      <c r="T118" s="558"/>
      <c r="U118" s="558"/>
      <c r="V118" s="558"/>
      <c r="W118" s="558"/>
      <c r="X118" s="558"/>
      <c r="Y118" s="97"/>
      <c r="Z118" s="34"/>
      <c r="AA118" s="585"/>
      <c r="AB118" s="289"/>
      <c r="AC118" s="289"/>
      <c r="AD118" s="535">
        <f t="shared" si="29"/>
        <v>0</v>
      </c>
      <c r="AE118" s="289"/>
      <c r="AF118" s="423"/>
      <c r="AG118" s="423"/>
      <c r="AH118" s="423"/>
      <c r="AI118" s="423"/>
      <c r="AJ118" s="289"/>
      <c r="AK118" s="20"/>
      <c r="AL118" s="20"/>
      <c r="AM118" s="20"/>
      <c r="AN118" s="20"/>
      <c r="AO118" s="20"/>
      <c r="AP118" s="20"/>
    </row>
    <row r="119" spans="1:42" ht="19.2" customHeight="1">
      <c r="A119" s="110"/>
      <c r="B119" s="203"/>
      <c r="C119" s="203" t="str">
        <f t="shared" si="38"/>
        <v>213</v>
      </c>
      <c r="D119" s="638" t="str">
        <f t="shared" si="39"/>
        <v>21308</v>
      </c>
      <c r="E119" s="614">
        <v>2130803</v>
      </c>
      <c r="F119" s="16" t="s">
        <v>627</v>
      </c>
      <c r="G119" s="34" t="s">
        <v>80</v>
      </c>
      <c r="H119" s="35" t="s">
        <v>78</v>
      </c>
      <c r="I119" s="125">
        <v>303</v>
      </c>
      <c r="J119" s="245">
        <v>773000</v>
      </c>
      <c r="K119" s="621">
        <f t="shared" si="33"/>
        <v>1180000</v>
      </c>
      <c r="L119" s="257"/>
      <c r="M119" s="258"/>
      <c r="N119" s="259"/>
      <c r="O119" s="259"/>
      <c r="P119" s="97"/>
      <c r="Q119" s="558"/>
      <c r="R119" s="558">
        <v>1180000</v>
      </c>
      <c r="S119" s="558"/>
      <c r="T119" s="558"/>
      <c r="U119" s="558"/>
      <c r="V119" s="558"/>
      <c r="W119" s="558"/>
      <c r="X119" s="558"/>
      <c r="Y119" s="97"/>
      <c r="Z119" s="34"/>
      <c r="AA119" s="585"/>
      <c r="AB119" s="289"/>
      <c r="AC119" s="289"/>
      <c r="AD119" s="535">
        <f t="shared" si="29"/>
        <v>0</v>
      </c>
      <c r="AE119" s="289"/>
      <c r="AF119" s="423"/>
      <c r="AG119" s="423"/>
      <c r="AH119" s="423"/>
      <c r="AI119" s="423"/>
      <c r="AJ119" s="289"/>
      <c r="AK119" s="20"/>
      <c r="AL119" s="20"/>
      <c r="AM119" s="20"/>
      <c r="AN119" s="20"/>
      <c r="AO119" s="20"/>
      <c r="AP119" s="20"/>
    </row>
    <row r="120" spans="1:42" ht="19.2" customHeight="1">
      <c r="A120" s="110"/>
      <c r="B120" s="203"/>
      <c r="C120" s="203" t="str">
        <f t="shared" si="38"/>
        <v>213</v>
      </c>
      <c r="D120" s="638" t="str">
        <f t="shared" si="39"/>
        <v>21307</v>
      </c>
      <c r="E120" s="614">
        <v>2130701</v>
      </c>
      <c r="F120" s="16" t="s">
        <v>627</v>
      </c>
      <c r="G120" s="34" t="s">
        <v>82</v>
      </c>
      <c r="H120" s="35" t="s">
        <v>78</v>
      </c>
      <c r="I120" s="125">
        <v>302</v>
      </c>
      <c r="J120" s="245">
        <v>1185000</v>
      </c>
      <c r="K120" s="621">
        <f>SUM(L120:W120)</f>
        <v>1400000</v>
      </c>
      <c r="L120" s="257"/>
      <c r="M120" s="258"/>
      <c r="N120" s="259"/>
      <c r="O120" s="259"/>
      <c r="P120" s="97"/>
      <c r="Q120" s="558"/>
      <c r="R120" s="558"/>
      <c r="S120" s="558"/>
      <c r="T120" s="558"/>
      <c r="U120" s="558"/>
      <c r="V120" s="558"/>
      <c r="W120" s="558">
        <v>1400000</v>
      </c>
      <c r="Y120" s="97"/>
      <c r="Z120" s="34"/>
      <c r="AA120" s="585"/>
      <c r="AB120" s="289"/>
      <c r="AC120" s="289"/>
      <c r="AD120" s="535">
        <f t="shared" si="29"/>
        <v>0</v>
      </c>
      <c r="AE120" s="289"/>
      <c r="AF120" s="423"/>
      <c r="AG120" s="423"/>
      <c r="AH120" s="423"/>
      <c r="AI120" s="423"/>
      <c r="AJ120" s="289"/>
      <c r="AK120" s="20"/>
      <c r="AL120" s="20"/>
      <c r="AM120" s="20"/>
      <c r="AN120" s="20"/>
      <c r="AO120" s="20"/>
      <c r="AP120" s="20"/>
    </row>
    <row r="121" spans="1:42" ht="19.2" customHeight="1">
      <c r="A121" s="636"/>
      <c r="B121" s="203"/>
      <c r="C121" s="203" t="str">
        <f t="shared" ref="C121:C128" si="44">LEFT(E121,3)</f>
        <v/>
      </c>
      <c r="D121" s="638" t="str">
        <f t="shared" si="39"/>
        <v/>
      </c>
      <c r="E121" s="614"/>
      <c r="F121" s="16"/>
      <c r="G121" s="34"/>
      <c r="H121" s="35"/>
      <c r="I121" s="125"/>
      <c r="J121" s="245"/>
      <c r="K121" s="621">
        <f t="shared" si="33"/>
        <v>0</v>
      </c>
      <c r="L121" s="257"/>
      <c r="M121" s="258"/>
      <c r="N121" s="259"/>
      <c r="O121" s="259"/>
      <c r="P121" s="97"/>
      <c r="Q121" s="558"/>
      <c r="R121" s="558"/>
      <c r="S121" s="558"/>
      <c r="T121" s="558"/>
      <c r="U121" s="558"/>
      <c r="V121" s="558"/>
      <c r="W121" s="558"/>
      <c r="X121" s="558"/>
      <c r="Y121" s="97"/>
      <c r="Z121" s="20"/>
      <c r="AA121" s="585"/>
      <c r="AB121" s="289"/>
      <c r="AC121" s="289"/>
      <c r="AD121" s="535">
        <f t="shared" si="29"/>
        <v>0</v>
      </c>
      <c r="AE121" s="289"/>
      <c r="AF121" s="423"/>
      <c r="AG121" s="423"/>
      <c r="AH121" s="423"/>
      <c r="AI121" s="423"/>
      <c r="AJ121" s="289"/>
      <c r="AK121" s="20"/>
      <c r="AL121" s="20"/>
      <c r="AM121" s="20"/>
      <c r="AN121" s="20"/>
      <c r="AO121" s="20"/>
      <c r="AP121" s="20"/>
    </row>
    <row r="122" spans="1:42" ht="19.2" customHeight="1">
      <c r="A122" s="636" t="s">
        <v>2400</v>
      </c>
      <c r="B122" s="203">
        <v>14</v>
      </c>
      <c r="C122" s="203"/>
      <c r="D122" s="638"/>
      <c r="E122" s="203"/>
      <c r="F122" s="16"/>
      <c r="H122" s="35"/>
      <c r="I122" s="125"/>
      <c r="J122" s="245">
        <v>1217652</v>
      </c>
      <c r="K122" s="621">
        <f t="shared" si="33"/>
        <v>1785866</v>
      </c>
      <c r="L122" s="257">
        <f t="shared" ref="L122:R122" si="45">SUM(L123:L135)</f>
        <v>971530</v>
      </c>
      <c r="M122" s="272">
        <f t="shared" si="45"/>
        <v>653800</v>
      </c>
      <c r="N122" s="272">
        <f t="shared" si="45"/>
        <v>110536</v>
      </c>
      <c r="O122" s="272">
        <f t="shared" si="45"/>
        <v>0</v>
      </c>
      <c r="P122" s="272">
        <f t="shared" si="45"/>
        <v>0</v>
      </c>
      <c r="Q122" s="272">
        <f t="shared" si="45"/>
        <v>0</v>
      </c>
      <c r="R122" s="272">
        <f t="shared" si="45"/>
        <v>0</v>
      </c>
      <c r="S122" s="272"/>
      <c r="T122" s="272"/>
      <c r="U122" s="272"/>
      <c r="V122" s="272">
        <f>SUM(V123:V135)</f>
        <v>0</v>
      </c>
      <c r="W122" s="272">
        <f>SUM(W123:W135)</f>
        <v>50000</v>
      </c>
      <c r="X122" s="554">
        <f>SUM(X123:X135)</f>
        <v>0</v>
      </c>
      <c r="Y122" s="97"/>
      <c r="Z122" s="20"/>
      <c r="AA122" s="585"/>
      <c r="AB122" s="289"/>
      <c r="AC122" s="289"/>
      <c r="AD122" s="535">
        <f t="shared" si="29"/>
        <v>0</v>
      </c>
      <c r="AE122" s="289"/>
      <c r="AF122" s="423"/>
      <c r="AG122" s="423"/>
      <c r="AH122" s="423"/>
      <c r="AI122" s="423"/>
      <c r="AJ122" s="289"/>
      <c r="AK122" s="20"/>
      <c r="AL122" s="20"/>
      <c r="AM122" s="20"/>
      <c r="AN122" s="20"/>
      <c r="AO122" s="20"/>
      <c r="AP122" s="20"/>
    </row>
    <row r="123" spans="1:42" ht="19.2" customHeight="1">
      <c r="A123" s="110"/>
      <c r="B123" s="203"/>
      <c r="C123" s="203" t="str">
        <f>LEFT(E123,3)</f>
        <v>201</v>
      </c>
      <c r="D123" s="638" t="str">
        <f t="shared" si="39"/>
        <v>20106</v>
      </c>
      <c r="E123" s="614">
        <v>2010699</v>
      </c>
      <c r="F123" s="16" t="s">
        <v>417</v>
      </c>
      <c r="G123" s="283" t="s">
        <v>375</v>
      </c>
      <c r="H123" s="35" t="s">
        <v>407</v>
      </c>
      <c r="I123" s="125">
        <v>301</v>
      </c>
      <c r="J123" s="245">
        <v>550680</v>
      </c>
      <c r="K123" s="621">
        <f t="shared" si="33"/>
        <v>732120</v>
      </c>
      <c r="L123" s="257">
        <v>732120</v>
      </c>
      <c r="M123" s="258"/>
      <c r="N123" s="259"/>
      <c r="O123" s="259"/>
      <c r="P123" s="97"/>
      <c r="Q123" s="558"/>
      <c r="R123" s="558"/>
      <c r="S123" s="558"/>
      <c r="T123" s="558"/>
      <c r="U123" s="558"/>
      <c r="V123" s="558"/>
      <c r="W123" s="558"/>
      <c r="X123" s="558"/>
      <c r="Y123" s="97"/>
      <c r="Z123" s="20"/>
      <c r="AA123" s="585"/>
      <c r="AB123" s="289"/>
      <c r="AC123" s="289"/>
      <c r="AD123" s="535">
        <f t="shared" si="29"/>
        <v>0</v>
      </c>
      <c r="AE123" s="289"/>
      <c r="AF123" s="423"/>
      <c r="AG123" s="423"/>
      <c r="AH123" s="423"/>
      <c r="AI123" s="423"/>
      <c r="AJ123" s="289"/>
      <c r="AK123" s="20"/>
      <c r="AL123" s="20"/>
      <c r="AM123" s="20"/>
      <c r="AN123" s="20"/>
      <c r="AO123" s="20"/>
      <c r="AP123" s="20"/>
    </row>
    <row r="124" spans="1:42" ht="19.2" customHeight="1">
      <c r="A124" s="110"/>
      <c r="B124" s="203"/>
      <c r="C124" s="203" t="str">
        <f>LEFT(E124,3)</f>
        <v>201</v>
      </c>
      <c r="D124" s="638" t="str">
        <f t="shared" si="39"/>
        <v>20106</v>
      </c>
      <c r="E124" s="614">
        <v>2010699</v>
      </c>
      <c r="F124" s="16" t="s">
        <v>417</v>
      </c>
      <c r="G124" s="283" t="s">
        <v>376</v>
      </c>
      <c r="H124" s="35" t="s">
        <v>407</v>
      </c>
      <c r="I124" s="125">
        <v>301</v>
      </c>
      <c r="J124" s="245">
        <v>150000</v>
      </c>
      <c r="K124" s="621">
        <f t="shared" si="33"/>
        <v>128000</v>
      </c>
      <c r="L124" s="256">
        <v>128000</v>
      </c>
      <c r="M124" s="258"/>
      <c r="N124" s="259"/>
      <c r="O124" s="259"/>
      <c r="P124" s="97"/>
      <c r="Q124" s="558"/>
      <c r="R124" s="558"/>
      <c r="S124" s="558"/>
      <c r="T124" s="558"/>
      <c r="U124" s="558"/>
      <c r="V124" s="558"/>
      <c r="W124" s="558"/>
      <c r="X124" s="558"/>
      <c r="Y124" s="97"/>
      <c r="Z124" s="20"/>
      <c r="AA124" s="585"/>
      <c r="AB124" s="289"/>
      <c r="AC124" s="289"/>
      <c r="AD124" s="535">
        <f t="shared" si="29"/>
        <v>0</v>
      </c>
      <c r="AE124" s="289"/>
      <c r="AF124" s="423"/>
      <c r="AG124" s="423"/>
      <c r="AH124" s="423"/>
      <c r="AI124" s="423"/>
      <c r="AJ124" s="289"/>
      <c r="AK124" s="20"/>
      <c r="AL124" s="20"/>
      <c r="AM124" s="20"/>
      <c r="AN124" s="20"/>
      <c r="AO124" s="20"/>
      <c r="AP124" s="20"/>
    </row>
    <row r="125" spans="1:42" ht="19.2" customHeight="1">
      <c r="A125" s="110"/>
      <c r="B125" s="203"/>
      <c r="C125" s="203" t="str">
        <f t="shared" si="44"/>
        <v>201</v>
      </c>
      <c r="D125" s="638" t="str">
        <f t="shared" si="39"/>
        <v>20106</v>
      </c>
      <c r="E125" s="614">
        <v>2010699</v>
      </c>
      <c r="F125" s="16" t="s">
        <v>417</v>
      </c>
      <c r="G125" s="283" t="s">
        <v>377</v>
      </c>
      <c r="H125" s="35" t="s">
        <v>407</v>
      </c>
      <c r="I125" s="125">
        <v>301</v>
      </c>
      <c r="J125" s="245">
        <v>45890</v>
      </c>
      <c r="K125" s="621">
        <f t="shared" si="33"/>
        <v>61010</v>
      </c>
      <c r="L125" s="257">
        <v>61010</v>
      </c>
      <c r="M125" s="258"/>
      <c r="N125" s="259"/>
      <c r="O125" s="259"/>
      <c r="P125" s="97"/>
      <c r="Q125" s="558"/>
      <c r="R125" s="558"/>
      <c r="S125" s="558"/>
      <c r="T125" s="558"/>
      <c r="U125" s="558"/>
      <c r="V125" s="558"/>
      <c r="W125" s="558"/>
      <c r="X125" s="558"/>
      <c r="Y125" s="97"/>
      <c r="Z125" s="20"/>
      <c r="AA125" s="585"/>
      <c r="AB125" s="289"/>
      <c r="AC125" s="289"/>
      <c r="AD125" s="535">
        <f t="shared" si="29"/>
        <v>0</v>
      </c>
      <c r="AE125" s="289"/>
      <c r="AF125" s="423"/>
      <c r="AG125" s="423"/>
      <c r="AH125" s="423"/>
      <c r="AI125" s="423"/>
      <c r="AJ125" s="289"/>
      <c r="AK125" s="20"/>
      <c r="AL125" s="20"/>
      <c r="AM125" s="20"/>
      <c r="AN125" s="20"/>
      <c r="AO125" s="20"/>
      <c r="AP125" s="20"/>
    </row>
    <row r="126" spans="1:42" ht="19.2" customHeight="1">
      <c r="A126" s="110"/>
      <c r="B126" s="203"/>
      <c r="C126" s="203" t="str">
        <f t="shared" si="44"/>
        <v>201</v>
      </c>
      <c r="D126" s="638" t="str">
        <f t="shared" si="39"/>
        <v>20106</v>
      </c>
      <c r="E126" s="614">
        <v>2010699</v>
      </c>
      <c r="F126" s="16" t="s">
        <v>417</v>
      </c>
      <c r="G126" s="283" t="s">
        <v>917</v>
      </c>
      <c r="H126" s="35" t="s">
        <v>407</v>
      </c>
      <c r="I126" s="125">
        <v>301</v>
      </c>
      <c r="J126" s="245">
        <v>54000</v>
      </c>
      <c r="K126" s="621">
        <f t="shared" si="33"/>
        <v>50400</v>
      </c>
      <c r="L126" s="257">
        <v>50400</v>
      </c>
      <c r="M126" s="258"/>
      <c r="N126" s="259"/>
      <c r="O126" s="259"/>
      <c r="P126" s="97"/>
      <c r="Q126" s="558"/>
      <c r="R126" s="558"/>
      <c r="S126" s="558"/>
      <c r="T126" s="558"/>
      <c r="U126" s="558"/>
      <c r="V126" s="558"/>
      <c r="W126" s="558"/>
      <c r="X126" s="558"/>
      <c r="Y126" s="97"/>
      <c r="Z126" s="20"/>
      <c r="AA126" s="585"/>
      <c r="AB126" s="289"/>
      <c r="AC126" s="289"/>
      <c r="AD126" s="535">
        <f t="shared" si="29"/>
        <v>0</v>
      </c>
      <c r="AE126" s="289"/>
      <c r="AF126" s="423"/>
      <c r="AG126" s="423"/>
      <c r="AH126" s="423"/>
      <c r="AI126" s="423"/>
      <c r="AJ126" s="289"/>
      <c r="AK126" s="20"/>
      <c r="AL126" s="20"/>
      <c r="AM126" s="20"/>
      <c r="AN126" s="20"/>
      <c r="AO126" s="20"/>
      <c r="AP126" s="20"/>
    </row>
    <row r="127" spans="1:42" ht="19.2" customHeight="1">
      <c r="A127" s="110"/>
      <c r="B127" s="203"/>
      <c r="C127" s="203" t="str">
        <f t="shared" si="44"/>
        <v>201</v>
      </c>
      <c r="D127" s="638" t="str">
        <f t="shared" si="39"/>
        <v>20106</v>
      </c>
      <c r="E127" s="614">
        <v>2010699</v>
      </c>
      <c r="F127" s="16" t="s">
        <v>417</v>
      </c>
      <c r="G127" s="283" t="s">
        <v>916</v>
      </c>
      <c r="H127" s="35" t="s">
        <v>407</v>
      </c>
      <c r="I127" s="124">
        <v>302</v>
      </c>
      <c r="J127" s="245">
        <v>126000</v>
      </c>
      <c r="K127" s="621">
        <f t="shared" si="33"/>
        <v>109800</v>
      </c>
      <c r="L127" s="257"/>
      <c r="M127" s="259">
        <v>109800</v>
      </c>
      <c r="O127" s="259"/>
      <c r="P127" s="97"/>
      <c r="Q127" s="558"/>
      <c r="R127" s="558"/>
      <c r="S127" s="558"/>
      <c r="T127" s="558"/>
      <c r="U127" s="558"/>
      <c r="V127" s="558"/>
      <c r="W127" s="558"/>
      <c r="X127" s="558"/>
      <c r="Y127" s="97"/>
      <c r="Z127" s="20"/>
      <c r="AA127" s="585"/>
      <c r="AB127" s="289"/>
      <c r="AC127" s="289"/>
      <c r="AD127" s="535">
        <f t="shared" si="29"/>
        <v>0</v>
      </c>
      <c r="AE127" s="289"/>
      <c r="AF127" s="423"/>
      <c r="AG127" s="423"/>
      <c r="AH127" s="423"/>
      <c r="AI127" s="423"/>
      <c r="AJ127" s="289"/>
      <c r="AK127" s="20"/>
      <c r="AL127" s="20"/>
      <c r="AM127" s="20"/>
      <c r="AN127" s="20"/>
      <c r="AO127" s="20"/>
      <c r="AP127" s="20"/>
    </row>
    <row r="128" spans="1:42" ht="19.2" customHeight="1">
      <c r="A128" s="110"/>
      <c r="B128" s="203"/>
      <c r="C128" s="203" t="str">
        <f t="shared" si="44"/>
        <v>201</v>
      </c>
      <c r="D128" s="638" t="str">
        <f t="shared" si="39"/>
        <v>20106</v>
      </c>
      <c r="E128" s="614">
        <v>2010699</v>
      </c>
      <c r="F128" s="16" t="s">
        <v>417</v>
      </c>
      <c r="G128" s="283" t="s">
        <v>378</v>
      </c>
      <c r="H128" s="35" t="s">
        <v>407</v>
      </c>
      <c r="I128" s="125">
        <v>303</v>
      </c>
      <c r="J128" s="245">
        <v>66082</v>
      </c>
      <c r="K128" s="621">
        <f t="shared" si="33"/>
        <v>110536</v>
      </c>
      <c r="L128" s="257"/>
      <c r="M128" s="258"/>
      <c r="N128" s="259">
        <v>110536</v>
      </c>
      <c r="O128" s="259"/>
      <c r="P128" s="97"/>
      <c r="Q128" s="558"/>
      <c r="R128" s="558"/>
      <c r="S128" s="558"/>
      <c r="T128" s="558"/>
      <c r="U128" s="558"/>
      <c r="V128" s="558"/>
      <c r="W128" s="558"/>
      <c r="X128" s="558"/>
      <c r="Y128" s="97"/>
      <c r="Z128" s="20"/>
      <c r="AA128" s="585"/>
      <c r="AB128" s="289"/>
      <c r="AC128" s="289"/>
      <c r="AD128" s="535">
        <f t="shared" si="29"/>
        <v>0</v>
      </c>
      <c r="AE128" s="289"/>
      <c r="AF128" s="423"/>
      <c r="AG128" s="423"/>
      <c r="AH128" s="423"/>
      <c r="AI128" s="423"/>
      <c r="AJ128" s="289"/>
      <c r="AK128" s="20"/>
      <c r="AL128" s="20"/>
      <c r="AM128" s="20"/>
      <c r="AN128" s="20"/>
      <c r="AO128" s="20"/>
      <c r="AP128" s="20"/>
    </row>
    <row r="129" spans="1:42" ht="19.2" customHeight="1">
      <c r="A129" s="110"/>
      <c r="B129" s="637"/>
      <c r="C129" s="637" t="str">
        <f t="shared" ref="C129" si="46">LEFT(E129,3)</f>
        <v>201</v>
      </c>
      <c r="D129" s="638" t="str">
        <f t="shared" ref="D129" si="47">LEFT(E129,5)</f>
        <v>20107</v>
      </c>
      <c r="E129" s="614">
        <v>2010700</v>
      </c>
      <c r="F129" s="16" t="s">
        <v>417</v>
      </c>
      <c r="G129" s="283" t="s">
        <v>2398</v>
      </c>
      <c r="H129" s="125" t="s">
        <v>65</v>
      </c>
      <c r="I129" s="125"/>
      <c r="J129" s="245">
        <v>66083</v>
      </c>
      <c r="K129" s="621">
        <f t="shared" ref="K129" si="48">SUM(L129:X129)</f>
        <v>14000</v>
      </c>
      <c r="L129" s="257"/>
      <c r="M129" s="258">
        <v>14000</v>
      </c>
      <c r="N129" s="259"/>
      <c r="O129" s="259"/>
      <c r="P129" s="97"/>
      <c r="Q129" s="558"/>
      <c r="R129" s="558"/>
      <c r="S129" s="558"/>
      <c r="T129" s="558"/>
      <c r="U129" s="558"/>
      <c r="V129" s="558"/>
      <c r="W129" s="558"/>
      <c r="X129" s="558"/>
      <c r="Y129" s="97"/>
      <c r="Z129" s="20"/>
      <c r="AA129" s="585"/>
      <c r="AB129" s="289"/>
      <c r="AC129" s="289"/>
      <c r="AD129" s="535"/>
      <c r="AE129" s="289"/>
      <c r="AF129" s="423"/>
      <c r="AG129" s="423"/>
      <c r="AH129" s="423"/>
      <c r="AI129" s="423"/>
      <c r="AJ129" s="289"/>
      <c r="AK129" s="20"/>
      <c r="AL129" s="20"/>
      <c r="AM129" s="20"/>
      <c r="AN129" s="20"/>
      <c r="AO129" s="20"/>
      <c r="AP129" s="20"/>
    </row>
    <row r="130" spans="1:42" ht="19.2" customHeight="1">
      <c r="A130" s="110"/>
      <c r="B130" s="203"/>
      <c r="C130" s="203" t="str">
        <f>LEFT(E130,3)</f>
        <v>201</v>
      </c>
      <c r="D130" s="638" t="str">
        <f>LEFT(E130,5)</f>
        <v>20106</v>
      </c>
      <c r="E130" s="614">
        <v>2010699</v>
      </c>
      <c r="F130" s="16" t="s">
        <v>417</v>
      </c>
      <c r="G130" s="283" t="s">
        <v>2397</v>
      </c>
      <c r="H130" s="35" t="s">
        <v>407</v>
      </c>
      <c r="I130" s="125">
        <v>302</v>
      </c>
      <c r="J130" s="245">
        <v>225000</v>
      </c>
      <c r="K130" s="621">
        <f>SUM(L130:X130)</f>
        <v>200000</v>
      </c>
      <c r="L130" s="257"/>
      <c r="M130" s="258">
        <v>200000</v>
      </c>
      <c r="N130" s="259"/>
      <c r="O130" s="259"/>
      <c r="P130" s="97"/>
      <c r="Q130" s="558"/>
      <c r="R130" s="558"/>
      <c r="S130" s="558"/>
      <c r="T130" s="558"/>
      <c r="U130" s="558"/>
      <c r="V130" s="558"/>
      <c r="W130" s="558"/>
      <c r="X130" s="558"/>
      <c r="Y130" s="97"/>
      <c r="Z130" s="20" t="s">
        <v>418</v>
      </c>
      <c r="AA130" s="585"/>
      <c r="AB130" s="289"/>
      <c r="AC130" s="289"/>
      <c r="AD130" s="535">
        <f>AE130+AJ130</f>
        <v>0</v>
      </c>
      <c r="AE130" s="289"/>
      <c r="AF130" s="423"/>
      <c r="AG130" s="423"/>
      <c r="AH130" s="423"/>
      <c r="AI130" s="423"/>
      <c r="AJ130" s="289"/>
      <c r="AK130" s="20"/>
      <c r="AL130" s="20"/>
      <c r="AM130" s="20"/>
      <c r="AN130" s="20"/>
      <c r="AO130" s="20"/>
      <c r="AP130" s="20"/>
    </row>
    <row r="131" spans="1:42" ht="19.2" customHeight="1">
      <c r="A131" s="110"/>
      <c r="B131" s="637"/>
      <c r="C131" s="637" t="str">
        <f>LEFT(E131,3)</f>
        <v>201</v>
      </c>
      <c r="D131" s="638" t="str">
        <f t="shared" ref="D131" si="49">LEFT(E131,5)</f>
        <v>20106</v>
      </c>
      <c r="E131" s="614">
        <v>2010601</v>
      </c>
      <c r="F131" s="16" t="s">
        <v>2399</v>
      </c>
      <c r="G131" s="512" t="s">
        <v>652</v>
      </c>
      <c r="H131" s="125" t="s">
        <v>70</v>
      </c>
      <c r="I131" s="125">
        <v>302</v>
      </c>
      <c r="J131" s="127">
        <v>50000</v>
      </c>
      <c r="K131" s="621">
        <f t="shared" ref="K131" si="50">SUM(L131:X131)</f>
        <v>50000</v>
      </c>
      <c r="L131" s="257"/>
      <c r="M131" s="266">
        <v>50000</v>
      </c>
      <c r="N131" s="259"/>
      <c r="O131" s="259"/>
      <c r="P131" s="247"/>
      <c r="Q131" s="553"/>
      <c r="R131" s="553"/>
      <c r="S131" s="553"/>
      <c r="T131" s="553"/>
      <c r="U131" s="553"/>
      <c r="V131" s="553"/>
      <c r="W131" s="553"/>
      <c r="X131" s="553"/>
      <c r="Y131" s="96"/>
      <c r="Z131" s="20"/>
      <c r="AA131" s="585"/>
      <c r="AB131" s="289"/>
      <c r="AC131" s="289"/>
      <c r="AD131" s="535">
        <f t="shared" ref="AD131" si="51">AE131+AJ131</f>
        <v>0</v>
      </c>
      <c r="AE131" s="289"/>
      <c r="AF131" s="423"/>
      <c r="AG131" s="423"/>
      <c r="AH131" s="423"/>
      <c r="AI131" s="423"/>
      <c r="AJ131" s="289"/>
      <c r="AK131" s="20"/>
      <c r="AL131" s="20"/>
      <c r="AM131" s="20"/>
      <c r="AN131" s="20"/>
      <c r="AO131" s="20"/>
      <c r="AP131" s="20"/>
    </row>
    <row r="132" spans="1:42" ht="19.2" customHeight="1">
      <c r="A132" s="110"/>
      <c r="B132" s="637"/>
      <c r="C132" s="637"/>
      <c r="D132" s="638"/>
      <c r="E132" s="614"/>
      <c r="F132" s="16"/>
      <c r="G132" s="512"/>
      <c r="H132" s="125"/>
      <c r="I132" s="125"/>
      <c r="J132" s="127"/>
      <c r="K132" s="621"/>
      <c r="L132" s="257"/>
      <c r="M132" s="266"/>
      <c r="N132" s="259"/>
      <c r="O132" s="259"/>
      <c r="P132" s="247"/>
      <c r="Q132" s="553"/>
      <c r="R132" s="553"/>
      <c r="S132" s="553"/>
      <c r="T132" s="553"/>
      <c r="U132" s="553"/>
      <c r="V132" s="553"/>
      <c r="W132" s="553"/>
      <c r="X132" s="553"/>
      <c r="Y132" s="96"/>
      <c r="Z132" s="20"/>
      <c r="AA132" s="585"/>
      <c r="AB132" s="289"/>
      <c r="AC132" s="289"/>
      <c r="AD132" s="535"/>
      <c r="AE132" s="289"/>
      <c r="AF132" s="423"/>
      <c r="AG132" s="423"/>
      <c r="AH132" s="423"/>
      <c r="AI132" s="423"/>
      <c r="AJ132" s="289"/>
      <c r="AK132" s="20"/>
      <c r="AL132" s="20"/>
      <c r="AM132" s="20"/>
      <c r="AN132" s="20"/>
      <c r="AO132" s="20"/>
      <c r="AP132" s="20"/>
    </row>
    <row r="133" spans="1:42" ht="19.2" customHeight="1">
      <c r="A133" s="110"/>
      <c r="B133" s="203"/>
      <c r="C133" s="203" t="str">
        <f>LEFT(E133,3)</f>
        <v>201</v>
      </c>
      <c r="D133" s="638" t="str">
        <f>LEFT(E133,5)</f>
        <v>20106</v>
      </c>
      <c r="E133" s="614">
        <v>2010699</v>
      </c>
      <c r="F133" s="16" t="s">
        <v>627</v>
      </c>
      <c r="G133" s="548" t="s">
        <v>2357</v>
      </c>
      <c r="H133" s="35" t="s">
        <v>70</v>
      </c>
      <c r="I133" s="125">
        <v>302</v>
      </c>
      <c r="J133" s="245">
        <v>80000</v>
      </c>
      <c r="K133" s="621">
        <f>SUM(L133:X133)</f>
        <v>80000</v>
      </c>
      <c r="L133" s="257"/>
      <c r="M133" s="258">
        <v>80000</v>
      </c>
      <c r="N133" s="259"/>
      <c r="O133" s="259"/>
      <c r="P133" s="247"/>
      <c r="Q133" s="553"/>
      <c r="R133" s="553"/>
      <c r="S133" s="553"/>
      <c r="T133" s="553"/>
      <c r="U133" s="553"/>
      <c r="V133" s="553"/>
      <c r="W133" s="553"/>
      <c r="X133" s="553"/>
      <c r="Y133" s="96"/>
      <c r="Z133" s="473" t="s">
        <v>2407</v>
      </c>
      <c r="AA133" s="585"/>
      <c r="AB133" s="289"/>
      <c r="AC133" s="289"/>
      <c r="AD133" s="535">
        <f>AE133+AJ133</f>
        <v>0</v>
      </c>
      <c r="AE133" s="289"/>
      <c r="AF133" s="423"/>
      <c r="AG133" s="423"/>
      <c r="AH133" s="423"/>
      <c r="AI133" s="423"/>
      <c r="AJ133" s="289"/>
      <c r="AK133" s="20"/>
      <c r="AL133" s="20"/>
      <c r="AM133" s="20"/>
      <c r="AN133" s="20"/>
      <c r="AO133" s="20"/>
      <c r="AP133" s="20"/>
    </row>
    <row r="134" spans="1:42" ht="19.2" customHeight="1">
      <c r="A134" s="100"/>
      <c r="B134" s="203"/>
      <c r="C134" s="203" t="str">
        <f>LEFT(E134,3)</f>
        <v>201</v>
      </c>
      <c r="D134" s="638" t="str">
        <f>LEFT(E134,5)</f>
        <v>20106</v>
      </c>
      <c r="E134" s="219">
        <v>2010601</v>
      </c>
      <c r="F134" s="16" t="s">
        <v>220</v>
      </c>
      <c r="G134" s="548" t="s">
        <v>2356</v>
      </c>
      <c r="H134" s="38" t="s">
        <v>71</v>
      </c>
      <c r="I134" s="125">
        <v>302</v>
      </c>
      <c r="J134" s="245">
        <v>400000</v>
      </c>
      <c r="K134" s="621">
        <f>SUM(L134:X134)</f>
        <v>200000</v>
      </c>
      <c r="L134" s="241"/>
      <c r="M134" s="271">
        <v>200000</v>
      </c>
      <c r="N134" s="259"/>
      <c r="O134" s="259"/>
      <c r="P134" s="247"/>
      <c r="Q134" s="553"/>
      <c r="R134" s="553"/>
      <c r="S134" s="553"/>
      <c r="T134" s="553"/>
      <c r="U134" s="553"/>
      <c r="V134" s="553"/>
      <c r="W134" s="553"/>
      <c r="X134" s="553"/>
      <c r="Y134" s="96"/>
      <c r="Z134" s="473" t="s">
        <v>2407</v>
      </c>
      <c r="AA134" s="585"/>
      <c r="AB134" s="289"/>
      <c r="AC134" s="289"/>
      <c r="AD134" s="535">
        <f>AE134+AJ134</f>
        <v>0</v>
      </c>
      <c r="AE134" s="289"/>
      <c r="AF134" s="423"/>
      <c r="AG134" s="423"/>
      <c r="AH134" s="423"/>
      <c r="AI134" s="423"/>
      <c r="AJ134" s="289"/>
      <c r="AK134" s="20"/>
      <c r="AL134" s="20"/>
      <c r="AM134" s="20"/>
      <c r="AN134" s="20"/>
      <c r="AO134" s="20"/>
      <c r="AP134" s="20"/>
    </row>
    <row r="135" spans="1:42" ht="19.2" customHeight="1">
      <c r="A135" s="110"/>
      <c r="B135" s="637"/>
      <c r="C135" s="637" t="str">
        <f t="shared" ref="C135" si="52">LEFT(E135,3)</f>
        <v>201</v>
      </c>
      <c r="D135" s="638" t="str">
        <f t="shared" ref="D135" si="53">LEFT(E135,5)</f>
        <v>20106</v>
      </c>
      <c r="E135" s="614">
        <v>2010601</v>
      </c>
      <c r="F135" s="16" t="s">
        <v>220</v>
      </c>
      <c r="G135" s="710" t="s">
        <v>954</v>
      </c>
      <c r="H135" s="125" t="s">
        <v>70</v>
      </c>
      <c r="I135" s="125">
        <v>309</v>
      </c>
      <c r="J135" s="127"/>
      <c r="K135" s="621">
        <f>SUM(L135:X135)</f>
        <v>50000</v>
      </c>
      <c r="L135" s="257"/>
      <c r="M135" s="266"/>
      <c r="N135" s="259"/>
      <c r="O135" s="259"/>
      <c r="P135" s="247"/>
      <c r="Q135" s="553"/>
      <c r="R135" s="553"/>
      <c r="S135" s="553"/>
      <c r="T135" s="553"/>
      <c r="U135" s="553"/>
      <c r="V135" s="553"/>
      <c r="W135" s="553">
        <v>50000</v>
      </c>
      <c r="X135" s="553"/>
      <c r="Y135" s="96"/>
      <c r="Z135" s="473" t="s">
        <v>2407</v>
      </c>
      <c r="AA135" s="585"/>
      <c r="AB135" s="289"/>
      <c r="AC135" s="289"/>
      <c r="AD135" s="535"/>
      <c r="AE135" s="289"/>
      <c r="AF135" s="423"/>
      <c r="AG135" s="423"/>
      <c r="AH135" s="423"/>
      <c r="AI135" s="423"/>
      <c r="AJ135" s="289"/>
      <c r="AK135" s="20"/>
      <c r="AL135" s="20"/>
      <c r="AM135" s="20"/>
      <c r="AN135" s="20"/>
      <c r="AO135" s="20"/>
      <c r="AP135" s="20"/>
    </row>
    <row r="136" spans="1:42" ht="19.2" customHeight="1">
      <c r="A136" s="110"/>
      <c r="B136" s="637"/>
      <c r="C136" s="637"/>
      <c r="D136" s="638"/>
      <c r="E136" s="614"/>
      <c r="F136" s="16"/>
      <c r="G136" s="283"/>
      <c r="H136" s="125"/>
      <c r="I136" s="125"/>
      <c r="J136" s="245"/>
      <c r="K136" s="621"/>
      <c r="L136" s="257"/>
      <c r="M136" s="258"/>
      <c r="N136" s="259"/>
      <c r="O136" s="259"/>
      <c r="P136" s="97"/>
      <c r="Q136" s="558"/>
      <c r="R136" s="558"/>
      <c r="S136" s="558"/>
      <c r="T136" s="558"/>
      <c r="U136" s="558"/>
      <c r="V136" s="558"/>
      <c r="W136" s="558"/>
      <c r="X136" s="558"/>
      <c r="Y136" s="97"/>
      <c r="AA136" s="585"/>
      <c r="AB136" s="289"/>
      <c r="AC136" s="289"/>
      <c r="AD136" s="535"/>
      <c r="AE136" s="289"/>
      <c r="AF136" s="423"/>
      <c r="AG136" s="423"/>
      <c r="AH136" s="423"/>
      <c r="AI136" s="423"/>
      <c r="AJ136" s="289"/>
      <c r="AK136" s="20"/>
      <c r="AL136" s="20"/>
      <c r="AM136" s="20"/>
      <c r="AN136" s="20"/>
      <c r="AO136" s="20"/>
      <c r="AP136" s="20"/>
    </row>
    <row r="137" spans="1:42" ht="19.2" customHeight="1">
      <c r="A137" s="94"/>
      <c r="B137" s="203"/>
      <c r="C137" s="203"/>
      <c r="D137" s="638"/>
      <c r="E137" s="614"/>
      <c r="F137" s="14"/>
      <c r="G137" s="34"/>
      <c r="H137" s="199"/>
      <c r="I137" s="125"/>
      <c r="J137" s="245"/>
      <c r="K137" s="621"/>
      <c r="L137" s="257"/>
      <c r="M137" s="261"/>
      <c r="N137" s="259"/>
      <c r="O137" s="259"/>
      <c r="P137" s="247"/>
      <c r="Q137" s="553"/>
      <c r="R137" s="553"/>
      <c r="S137" s="553"/>
      <c r="T137" s="553"/>
      <c r="U137" s="553"/>
      <c r="V137" s="553"/>
      <c r="W137" s="553"/>
      <c r="X137" s="553"/>
      <c r="Y137" s="96"/>
      <c r="Z137" s="20"/>
      <c r="AA137" s="585"/>
      <c r="AB137" s="289"/>
      <c r="AC137" s="289"/>
      <c r="AD137" s="535">
        <f t="shared" si="29"/>
        <v>0</v>
      </c>
      <c r="AE137" s="289"/>
      <c r="AF137" s="423"/>
      <c r="AG137" s="423"/>
      <c r="AH137" s="423"/>
      <c r="AI137" s="423"/>
      <c r="AJ137" s="289"/>
      <c r="AK137" s="20"/>
      <c r="AL137" s="20"/>
      <c r="AM137" s="20"/>
      <c r="AN137" s="20"/>
      <c r="AO137" s="20"/>
      <c r="AP137" s="20"/>
    </row>
    <row r="138" spans="1:42" ht="19.2" customHeight="1">
      <c r="A138" s="99" t="s">
        <v>630</v>
      </c>
      <c r="B138" s="203"/>
      <c r="C138" s="203"/>
      <c r="D138" s="638" t="str">
        <f t="shared" ref="D138:D143" si="54">LEFT(E138,5)</f>
        <v/>
      </c>
      <c r="E138" s="614"/>
      <c r="F138" s="7"/>
      <c r="G138" s="34"/>
      <c r="H138" s="38"/>
      <c r="I138" s="125"/>
      <c r="J138" s="245">
        <v>1150000</v>
      </c>
      <c r="K138" s="621">
        <f t="shared" si="33"/>
        <v>840000</v>
      </c>
      <c r="L138" s="257"/>
      <c r="M138" s="262">
        <f>SUM(M139:M139)</f>
        <v>840000</v>
      </c>
      <c r="N138" s="245"/>
      <c r="O138" s="245"/>
      <c r="P138" s="245"/>
      <c r="Q138" s="553"/>
      <c r="R138" s="553"/>
      <c r="S138" s="553"/>
      <c r="T138" s="553"/>
      <c r="U138" s="553"/>
      <c r="V138" s="553"/>
      <c r="W138" s="553"/>
      <c r="X138" s="553"/>
      <c r="Y138" s="96"/>
      <c r="Z138" s="20"/>
      <c r="AA138" s="585"/>
      <c r="AB138" s="289"/>
      <c r="AC138" s="289"/>
      <c r="AD138" s="535">
        <f t="shared" si="29"/>
        <v>0</v>
      </c>
      <c r="AE138" s="289"/>
      <c r="AF138" s="423"/>
      <c r="AG138" s="423"/>
      <c r="AH138" s="423"/>
      <c r="AI138" s="423"/>
      <c r="AJ138" s="289"/>
      <c r="AK138" s="20"/>
      <c r="AL138" s="20"/>
      <c r="AM138" s="20"/>
      <c r="AN138" s="20"/>
      <c r="AO138" s="20"/>
      <c r="AP138" s="20"/>
    </row>
    <row r="139" spans="1:42" ht="19.2" customHeight="1">
      <c r="A139" s="94"/>
      <c r="B139" s="203"/>
      <c r="C139" s="203" t="str">
        <f>LEFT(E139,3)</f>
        <v>201</v>
      </c>
      <c r="D139" s="638" t="str">
        <f t="shared" si="54"/>
        <v>20107</v>
      </c>
      <c r="E139" s="614">
        <v>2010799</v>
      </c>
      <c r="F139" s="7" t="s">
        <v>630</v>
      </c>
      <c r="G139" s="284" t="s">
        <v>654</v>
      </c>
      <c r="H139" s="38" t="s">
        <v>71</v>
      </c>
      <c r="I139" s="125">
        <v>302</v>
      </c>
      <c r="J139" s="245">
        <v>1150000</v>
      </c>
      <c r="K139" s="621">
        <f t="shared" si="33"/>
        <v>840000</v>
      </c>
      <c r="L139" s="257"/>
      <c r="M139" s="258">
        <v>840000</v>
      </c>
      <c r="N139" s="259"/>
      <c r="O139" s="259"/>
      <c r="P139" s="247"/>
      <c r="Q139" s="553"/>
      <c r="R139" s="553"/>
      <c r="S139" s="553"/>
      <c r="T139" s="553"/>
      <c r="U139" s="553"/>
      <c r="V139" s="553"/>
      <c r="W139" s="553"/>
      <c r="X139" s="553"/>
      <c r="Y139" s="96"/>
      <c r="Z139" s="141" t="s">
        <v>874</v>
      </c>
      <c r="AA139" s="571"/>
      <c r="AB139" s="141"/>
      <c r="AC139" s="141"/>
      <c r="AD139" s="535">
        <f t="shared" si="29"/>
        <v>0</v>
      </c>
      <c r="AE139" s="141"/>
      <c r="AF139" s="423"/>
      <c r="AG139" s="423"/>
      <c r="AH139" s="423"/>
      <c r="AI139" s="423"/>
      <c r="AJ139" s="289"/>
      <c r="AK139" s="20"/>
      <c r="AL139" s="20"/>
      <c r="AM139" s="20"/>
      <c r="AN139" s="20"/>
      <c r="AO139" s="20"/>
      <c r="AP139" s="20"/>
    </row>
    <row r="140" spans="1:42" ht="19.2" customHeight="1">
      <c r="A140" s="94"/>
      <c r="B140" s="203"/>
      <c r="C140" s="203"/>
      <c r="D140" s="638" t="str">
        <f t="shared" si="54"/>
        <v/>
      </c>
      <c r="E140" s="614"/>
      <c r="F140" s="14"/>
      <c r="G140" s="34"/>
      <c r="H140" s="38"/>
      <c r="I140" s="125"/>
      <c r="J140" s="245"/>
      <c r="K140" s="621"/>
      <c r="L140" s="257"/>
      <c r="M140" s="258"/>
      <c r="N140" s="259"/>
      <c r="O140" s="259"/>
      <c r="P140" s="247"/>
      <c r="Q140" s="556"/>
      <c r="R140" s="556"/>
      <c r="S140" s="556"/>
      <c r="T140" s="556"/>
      <c r="U140" s="556"/>
      <c r="V140" s="556"/>
      <c r="W140" s="556"/>
      <c r="X140" s="556"/>
      <c r="Y140" s="98"/>
      <c r="Z140" s="20"/>
      <c r="AA140" s="585"/>
      <c r="AB140" s="289"/>
      <c r="AC140" s="289"/>
      <c r="AD140" s="535">
        <f t="shared" si="29"/>
        <v>0</v>
      </c>
      <c r="AE140" s="289"/>
      <c r="AF140" s="423"/>
      <c r="AG140" s="423"/>
      <c r="AH140" s="423"/>
      <c r="AI140" s="423"/>
      <c r="AJ140" s="289"/>
      <c r="AK140" s="20"/>
      <c r="AL140" s="20"/>
      <c r="AM140" s="20"/>
      <c r="AN140" s="20"/>
      <c r="AO140" s="20"/>
      <c r="AP140" s="20"/>
    </row>
    <row r="141" spans="1:42" ht="19.2" customHeight="1">
      <c r="A141" s="94"/>
      <c r="B141" s="203"/>
      <c r="C141" s="203"/>
      <c r="D141" s="638"/>
      <c r="E141" s="614"/>
      <c r="F141" s="14"/>
      <c r="G141" s="34"/>
      <c r="H141" s="38"/>
      <c r="I141" s="125"/>
      <c r="J141" s="245"/>
      <c r="K141" s="621"/>
      <c r="L141" s="257"/>
      <c r="M141" s="258"/>
      <c r="N141" s="259"/>
      <c r="O141" s="259"/>
      <c r="P141" s="247"/>
      <c r="Q141" s="556"/>
      <c r="R141" s="556"/>
      <c r="S141" s="556"/>
      <c r="T141" s="556"/>
      <c r="U141" s="556"/>
      <c r="V141" s="556"/>
      <c r="W141" s="556"/>
      <c r="X141" s="556"/>
      <c r="Y141" s="98"/>
      <c r="Z141" s="20"/>
      <c r="AA141" s="585"/>
      <c r="AB141" s="289"/>
      <c r="AC141" s="289"/>
      <c r="AD141" s="535">
        <f t="shared" si="29"/>
        <v>0</v>
      </c>
      <c r="AE141" s="289"/>
      <c r="AF141" s="423"/>
      <c r="AG141" s="423"/>
      <c r="AH141" s="423"/>
      <c r="AI141" s="423"/>
      <c r="AJ141" s="289"/>
      <c r="AK141" s="20"/>
      <c r="AL141" s="20"/>
      <c r="AM141" s="20"/>
      <c r="AN141" s="20"/>
      <c r="AO141" s="20"/>
      <c r="AP141" s="20"/>
    </row>
    <row r="142" spans="1:42" ht="19.2" customHeight="1">
      <c r="A142" s="99" t="s">
        <v>226</v>
      </c>
      <c r="B142" s="203"/>
      <c r="C142" s="203" t="str">
        <f>LEFT(E142,3)</f>
        <v>201</v>
      </c>
      <c r="D142" s="638" t="str">
        <f t="shared" si="54"/>
        <v>20106</v>
      </c>
      <c r="E142" s="614">
        <v>2010605</v>
      </c>
      <c r="F142" s="7" t="s">
        <v>629</v>
      </c>
      <c r="G142" s="286" t="s">
        <v>653</v>
      </c>
      <c r="H142" s="38" t="s">
        <v>71</v>
      </c>
      <c r="I142" s="125">
        <v>302</v>
      </c>
      <c r="J142" s="245">
        <v>80000</v>
      </c>
      <c r="K142" s="621">
        <f t="shared" si="33"/>
        <v>80000</v>
      </c>
      <c r="L142" s="257"/>
      <c r="M142" s="258">
        <v>80000</v>
      </c>
      <c r="N142" s="259"/>
      <c r="O142" s="259"/>
      <c r="P142" s="247"/>
      <c r="Q142" s="553"/>
      <c r="R142" s="553"/>
      <c r="S142" s="553"/>
      <c r="T142" s="553"/>
      <c r="U142" s="553"/>
      <c r="V142" s="553"/>
      <c r="W142" s="553"/>
      <c r="X142" s="553"/>
      <c r="Y142" s="96"/>
      <c r="Z142" s="20"/>
      <c r="AA142" s="585"/>
      <c r="AB142" s="289"/>
      <c r="AC142" s="289"/>
      <c r="AD142" s="535">
        <f t="shared" si="29"/>
        <v>0</v>
      </c>
      <c r="AE142" s="289"/>
      <c r="AF142" s="423"/>
      <c r="AG142" s="423"/>
      <c r="AH142" s="423"/>
      <c r="AI142" s="423"/>
      <c r="AJ142" s="289"/>
      <c r="AK142" s="20"/>
      <c r="AL142" s="20"/>
      <c r="AM142" s="20"/>
      <c r="AN142" s="20"/>
      <c r="AO142" s="20"/>
      <c r="AP142" s="20"/>
    </row>
    <row r="143" spans="1:42" ht="19.2" customHeight="1">
      <c r="A143" s="99"/>
      <c r="B143" s="203"/>
      <c r="C143" s="203"/>
      <c r="D143" s="638" t="str">
        <f t="shared" si="54"/>
        <v/>
      </c>
      <c r="E143" s="614"/>
      <c r="F143" s="7"/>
      <c r="G143" s="34"/>
      <c r="H143" s="199"/>
      <c r="I143" s="125"/>
      <c r="J143" s="245"/>
      <c r="K143" s="621"/>
      <c r="L143" s="257"/>
      <c r="M143" s="258"/>
      <c r="N143" s="259"/>
      <c r="O143" s="259"/>
      <c r="P143" s="247"/>
      <c r="Q143" s="556"/>
      <c r="R143" s="556"/>
      <c r="S143" s="556"/>
      <c r="T143" s="556"/>
      <c r="U143" s="556"/>
      <c r="V143" s="556"/>
      <c r="W143" s="556"/>
      <c r="X143" s="556"/>
      <c r="Y143" s="98"/>
      <c r="Z143" s="20"/>
      <c r="AA143" s="585"/>
      <c r="AB143" s="289"/>
      <c r="AC143" s="289"/>
      <c r="AD143" s="535">
        <f t="shared" si="29"/>
        <v>0</v>
      </c>
      <c r="AE143" s="289"/>
      <c r="AF143" s="423"/>
      <c r="AG143" s="423"/>
      <c r="AH143" s="423"/>
      <c r="AI143" s="423"/>
      <c r="AJ143" s="289"/>
      <c r="AK143" s="20"/>
      <c r="AL143" s="20"/>
      <c r="AM143" s="20"/>
      <c r="AN143" s="20"/>
      <c r="AO143" s="20"/>
      <c r="AP143" s="20"/>
    </row>
    <row r="144" spans="1:42" ht="19.2" customHeight="1">
      <c r="A144" s="94"/>
      <c r="B144" s="203"/>
      <c r="C144" s="203"/>
      <c r="D144" s="638"/>
      <c r="E144" s="614"/>
      <c r="F144" s="7"/>
      <c r="G144" s="285"/>
      <c r="H144" s="105"/>
      <c r="I144" s="126"/>
      <c r="J144" s="246"/>
      <c r="K144" s="621"/>
      <c r="L144" s="257"/>
      <c r="M144" s="263"/>
      <c r="N144" s="259"/>
      <c r="O144" s="259"/>
      <c r="P144" s="245"/>
      <c r="Q144" s="553"/>
      <c r="R144" s="553"/>
      <c r="S144" s="553"/>
      <c r="T144" s="553"/>
      <c r="U144" s="553"/>
      <c r="V144" s="553"/>
      <c r="W144" s="553"/>
      <c r="X144" s="553"/>
      <c r="Y144" s="96"/>
      <c r="Z144" s="20"/>
      <c r="AA144" s="585"/>
      <c r="AB144" s="289"/>
      <c r="AC144" s="289"/>
      <c r="AD144" s="535">
        <f t="shared" si="29"/>
        <v>0</v>
      </c>
      <c r="AE144" s="289"/>
      <c r="AF144" s="423"/>
      <c r="AG144" s="423"/>
      <c r="AH144" s="423"/>
      <c r="AI144" s="423"/>
      <c r="AJ144" s="289"/>
      <c r="AK144" s="20"/>
      <c r="AL144" s="20"/>
      <c r="AM144" s="20"/>
      <c r="AN144" s="20"/>
      <c r="AO144" s="20"/>
      <c r="AP144" s="20"/>
    </row>
    <row r="145" spans="1:42" s="47" customFormat="1" ht="19.2" customHeight="1">
      <c r="A145" s="99" t="s">
        <v>577</v>
      </c>
      <c r="B145" s="203">
        <v>4</v>
      </c>
      <c r="C145" s="104"/>
      <c r="D145" s="103"/>
      <c r="E145" s="5"/>
      <c r="F145" s="104"/>
      <c r="G145" s="533"/>
      <c r="H145" s="105"/>
      <c r="I145" s="126"/>
      <c r="J145" s="246">
        <v>723978</v>
      </c>
      <c r="K145" s="621">
        <f t="shared" si="33"/>
        <v>1079059</v>
      </c>
      <c r="L145" s="257">
        <f t="shared" ref="L145:X145" si="55">SUM(L146:L155)</f>
        <v>332310</v>
      </c>
      <c r="M145" s="272">
        <f t="shared" si="55"/>
        <v>708600</v>
      </c>
      <c r="N145" s="272">
        <f t="shared" si="55"/>
        <v>38149</v>
      </c>
      <c r="O145" s="272">
        <f t="shared" si="55"/>
        <v>0</v>
      </c>
      <c r="P145" s="272">
        <f t="shared" si="55"/>
        <v>0</v>
      </c>
      <c r="Q145" s="554">
        <f t="shared" si="55"/>
        <v>0</v>
      </c>
      <c r="R145" s="554">
        <f t="shared" si="55"/>
        <v>0</v>
      </c>
      <c r="S145" s="554"/>
      <c r="T145" s="554"/>
      <c r="U145" s="554"/>
      <c r="V145" s="554">
        <f t="shared" si="55"/>
        <v>0</v>
      </c>
      <c r="W145" s="554">
        <f t="shared" si="55"/>
        <v>0</v>
      </c>
      <c r="X145" s="554">
        <f t="shared" si="55"/>
        <v>0</v>
      </c>
      <c r="Y145" s="96"/>
      <c r="Z145" s="103"/>
      <c r="AA145" s="587"/>
      <c r="AB145" s="588"/>
      <c r="AC145" s="588"/>
      <c r="AD145" s="535">
        <f t="shared" si="29"/>
        <v>0</v>
      </c>
      <c r="AE145" s="588"/>
      <c r="AF145" s="454"/>
      <c r="AG145" s="454"/>
      <c r="AH145" s="454"/>
      <c r="AI145" s="454"/>
      <c r="AJ145" s="588"/>
      <c r="AK145" s="103"/>
      <c r="AL145" s="103"/>
      <c r="AM145" s="103"/>
      <c r="AN145" s="103"/>
      <c r="AO145" s="103"/>
      <c r="AP145" s="103"/>
    </row>
    <row r="146" spans="1:42" s="47" customFormat="1" ht="19.2" customHeight="1">
      <c r="A146" s="99"/>
      <c r="B146" s="203"/>
      <c r="C146" s="204" t="str">
        <f>LEFT(E146,3)</f>
        <v>201</v>
      </c>
      <c r="D146" s="638" t="str">
        <f>LEFT(E146,5)</f>
        <v>20108</v>
      </c>
      <c r="E146" s="615">
        <v>2010801</v>
      </c>
      <c r="F146" s="99" t="s">
        <v>577</v>
      </c>
      <c r="G146" s="283" t="s">
        <v>375</v>
      </c>
      <c r="H146" s="105" t="s">
        <v>65</v>
      </c>
      <c r="I146" s="126">
        <v>301</v>
      </c>
      <c r="J146" s="246">
        <v>196104</v>
      </c>
      <c r="K146" s="621">
        <f t="shared" si="33"/>
        <v>252840</v>
      </c>
      <c r="L146" s="446">
        <v>252840</v>
      </c>
      <c r="M146" s="447"/>
      <c r="N146" s="448"/>
      <c r="O146" s="448"/>
      <c r="P146" s="127"/>
      <c r="Q146" s="553"/>
      <c r="R146" s="553"/>
      <c r="S146" s="553"/>
      <c r="T146" s="553"/>
      <c r="U146" s="553"/>
      <c r="V146" s="553"/>
      <c r="W146" s="553"/>
      <c r="X146" s="553"/>
      <c r="Y146" s="96"/>
      <c r="Z146" s="103"/>
      <c r="AA146" s="587"/>
      <c r="AB146" s="588"/>
      <c r="AC146" s="588"/>
      <c r="AD146" s="535">
        <f t="shared" si="29"/>
        <v>0</v>
      </c>
      <c r="AE146" s="588"/>
      <c r="AF146" s="454"/>
      <c r="AG146" s="454"/>
      <c r="AH146" s="454"/>
      <c r="AI146" s="454"/>
      <c r="AJ146" s="588"/>
      <c r="AK146" s="103"/>
      <c r="AL146" s="103"/>
      <c r="AM146" s="103"/>
      <c r="AN146" s="103"/>
      <c r="AO146" s="103"/>
      <c r="AP146" s="103"/>
    </row>
    <row r="147" spans="1:42" s="47" customFormat="1" ht="19.2" customHeight="1">
      <c r="A147" s="99"/>
      <c r="B147" s="203"/>
      <c r="C147" s="204" t="str">
        <f t="shared" ref="C147:C155" si="56">LEFT(E147,3)</f>
        <v>201</v>
      </c>
      <c r="D147" s="638" t="str">
        <f t="shared" ref="D147:D155" si="57">LEFT(E147,5)</f>
        <v>20108</v>
      </c>
      <c r="E147" s="615">
        <v>2010801</v>
      </c>
      <c r="F147" s="99" t="s">
        <v>577</v>
      </c>
      <c r="G147" s="283" t="s">
        <v>376</v>
      </c>
      <c r="H147" s="105" t="s">
        <v>65</v>
      </c>
      <c r="I147" s="126">
        <v>301</v>
      </c>
      <c r="J147" s="246">
        <v>40000</v>
      </c>
      <c r="K147" s="621">
        <f t="shared" si="33"/>
        <v>44000</v>
      </c>
      <c r="L147" s="449">
        <v>44000</v>
      </c>
      <c r="M147" s="447"/>
      <c r="N147" s="448"/>
      <c r="O147" s="448"/>
      <c r="P147" s="127"/>
      <c r="Q147" s="553"/>
      <c r="R147" s="553"/>
      <c r="S147" s="553"/>
      <c r="T147" s="553"/>
      <c r="U147" s="553"/>
      <c r="V147" s="553"/>
      <c r="W147" s="553"/>
      <c r="X147" s="553"/>
      <c r="Y147" s="96"/>
      <c r="Z147" s="103"/>
      <c r="AA147" s="587"/>
      <c r="AB147" s="588"/>
      <c r="AC147" s="588"/>
      <c r="AD147" s="535">
        <f t="shared" ref="AD147:AD212" si="58">AE147+AJ147</f>
        <v>0</v>
      </c>
      <c r="AE147" s="588"/>
      <c r="AF147" s="454"/>
      <c r="AG147" s="454"/>
      <c r="AH147" s="454"/>
      <c r="AI147" s="454"/>
      <c r="AJ147" s="588"/>
      <c r="AK147" s="103"/>
      <c r="AL147" s="103"/>
      <c r="AM147" s="103"/>
      <c r="AN147" s="103"/>
      <c r="AO147" s="103"/>
      <c r="AP147" s="103"/>
    </row>
    <row r="148" spans="1:42" s="47" customFormat="1" ht="19.2" customHeight="1">
      <c r="A148" s="99"/>
      <c r="B148" s="203"/>
      <c r="C148" s="204" t="str">
        <f t="shared" si="56"/>
        <v>201</v>
      </c>
      <c r="D148" s="638" t="str">
        <f t="shared" si="57"/>
        <v>20108</v>
      </c>
      <c r="E148" s="615">
        <v>2010801</v>
      </c>
      <c r="F148" s="99" t="s">
        <v>577</v>
      </c>
      <c r="G148" s="283" t="s">
        <v>377</v>
      </c>
      <c r="H148" s="105" t="s">
        <v>65</v>
      </c>
      <c r="I148" s="126">
        <v>301</v>
      </c>
      <c r="J148" s="246">
        <v>16342</v>
      </c>
      <c r="K148" s="621">
        <f t="shared" ref="K148:K214" si="59">SUM(L148:X148)</f>
        <v>21070</v>
      </c>
      <c r="L148" s="446">
        <v>21070</v>
      </c>
      <c r="M148" s="447"/>
      <c r="N148" s="448"/>
      <c r="O148" s="448"/>
      <c r="P148" s="127"/>
      <c r="Q148" s="553"/>
      <c r="R148" s="553"/>
      <c r="S148" s="553"/>
      <c r="T148" s="553"/>
      <c r="U148" s="553"/>
      <c r="V148" s="553"/>
      <c r="W148" s="553"/>
      <c r="X148" s="553"/>
      <c r="Y148" s="96"/>
      <c r="Z148" s="103"/>
      <c r="AA148" s="587"/>
      <c r="AB148" s="588"/>
      <c r="AC148" s="588"/>
      <c r="AD148" s="535">
        <f t="shared" si="58"/>
        <v>0</v>
      </c>
      <c r="AE148" s="588"/>
      <c r="AF148" s="454"/>
      <c r="AG148" s="454"/>
      <c r="AH148" s="454"/>
      <c r="AI148" s="454"/>
      <c r="AJ148" s="588"/>
      <c r="AK148" s="103"/>
      <c r="AL148" s="103"/>
      <c r="AM148" s="103"/>
      <c r="AN148" s="103"/>
      <c r="AO148" s="103"/>
      <c r="AP148" s="103"/>
    </row>
    <row r="149" spans="1:42" s="47" customFormat="1" ht="19.2" customHeight="1">
      <c r="A149" s="99"/>
      <c r="B149" s="203"/>
      <c r="C149" s="204" t="str">
        <f t="shared" si="56"/>
        <v>201</v>
      </c>
      <c r="D149" s="638" t="str">
        <f t="shared" si="57"/>
        <v>20108</v>
      </c>
      <c r="E149" s="615">
        <v>2010801</v>
      </c>
      <c r="F149" s="99" t="s">
        <v>577</v>
      </c>
      <c r="G149" s="283" t="s">
        <v>917</v>
      </c>
      <c r="H149" s="105" t="s">
        <v>65</v>
      </c>
      <c r="I149" s="126">
        <v>301</v>
      </c>
      <c r="J149" s="246">
        <v>14400</v>
      </c>
      <c r="K149" s="621">
        <f t="shared" si="59"/>
        <v>14400</v>
      </c>
      <c r="L149" s="446">
        <v>14400</v>
      </c>
      <c r="M149" s="447"/>
      <c r="N149" s="448"/>
      <c r="O149" s="448"/>
      <c r="P149" s="127"/>
      <c r="Q149" s="553"/>
      <c r="R149" s="553"/>
      <c r="S149" s="553"/>
      <c r="T149" s="553"/>
      <c r="U149" s="553"/>
      <c r="V149" s="553"/>
      <c r="W149" s="553"/>
      <c r="X149" s="553"/>
      <c r="Y149" s="96"/>
      <c r="Z149" s="103"/>
      <c r="AA149" s="587"/>
      <c r="AB149" s="588"/>
      <c r="AC149" s="588"/>
      <c r="AD149" s="535">
        <f t="shared" si="58"/>
        <v>0</v>
      </c>
      <c r="AE149" s="588"/>
      <c r="AF149" s="454"/>
      <c r="AG149" s="454"/>
      <c r="AH149" s="454"/>
      <c r="AI149" s="454"/>
      <c r="AJ149" s="588"/>
      <c r="AK149" s="103"/>
      <c r="AL149" s="103"/>
      <c r="AM149" s="103"/>
      <c r="AN149" s="103"/>
      <c r="AO149" s="103"/>
      <c r="AP149" s="103"/>
    </row>
    <row r="150" spans="1:42" s="47" customFormat="1" ht="19.2" customHeight="1">
      <c r="A150" s="99"/>
      <c r="B150" s="203"/>
      <c r="C150" s="204" t="str">
        <f t="shared" si="56"/>
        <v>201</v>
      </c>
      <c r="D150" s="638" t="str">
        <f t="shared" si="57"/>
        <v>20108</v>
      </c>
      <c r="E150" s="615">
        <v>2010801</v>
      </c>
      <c r="F150" s="99" t="s">
        <v>577</v>
      </c>
      <c r="G150" s="283" t="s">
        <v>916</v>
      </c>
      <c r="H150" s="105" t="s">
        <v>65</v>
      </c>
      <c r="I150" s="124">
        <v>302</v>
      </c>
      <c r="J150" s="246">
        <v>33600</v>
      </c>
      <c r="K150" s="621">
        <f t="shared" si="59"/>
        <v>33600</v>
      </c>
      <c r="L150" s="446"/>
      <c r="M150" s="451">
        <v>33600</v>
      </c>
      <c r="O150" s="451"/>
      <c r="P150" s="127"/>
      <c r="Q150" s="553"/>
      <c r="R150" s="553"/>
      <c r="S150" s="553"/>
      <c r="T150" s="553"/>
      <c r="U150" s="553"/>
      <c r="V150" s="553"/>
      <c r="W150" s="553"/>
      <c r="X150" s="553"/>
      <c r="Y150" s="96"/>
      <c r="Z150" s="103"/>
      <c r="AA150" s="587"/>
      <c r="AB150" s="588"/>
      <c r="AC150" s="588"/>
      <c r="AD150" s="535">
        <f t="shared" si="58"/>
        <v>0</v>
      </c>
      <c r="AE150" s="588"/>
      <c r="AF150" s="454"/>
      <c r="AG150" s="454"/>
      <c r="AH150" s="454"/>
      <c r="AI150" s="454"/>
      <c r="AJ150" s="588"/>
      <c r="AK150" s="103"/>
      <c r="AL150" s="103"/>
      <c r="AM150" s="103"/>
      <c r="AN150" s="103"/>
      <c r="AO150" s="103"/>
      <c r="AP150" s="103"/>
    </row>
    <row r="151" spans="1:42" s="47" customFormat="1" ht="19.2" customHeight="1">
      <c r="A151" s="99"/>
      <c r="B151" s="203"/>
      <c r="C151" s="204" t="str">
        <f t="shared" si="56"/>
        <v>201</v>
      </c>
      <c r="D151" s="638" t="str">
        <f t="shared" si="57"/>
        <v>20108</v>
      </c>
      <c r="E151" s="615">
        <v>2010801</v>
      </c>
      <c r="F151" s="99" t="s">
        <v>577</v>
      </c>
      <c r="G151" s="283" t="s">
        <v>378</v>
      </c>
      <c r="H151" s="105" t="s">
        <v>65</v>
      </c>
      <c r="I151" s="126">
        <v>303</v>
      </c>
      <c r="J151" s="246">
        <v>23532</v>
      </c>
      <c r="K151" s="621">
        <f t="shared" si="59"/>
        <v>38149</v>
      </c>
      <c r="L151" s="446"/>
      <c r="M151" s="450"/>
      <c r="N151" s="451">
        <v>38149</v>
      </c>
      <c r="O151" s="451"/>
      <c r="P151" s="127"/>
      <c r="Q151" s="553"/>
      <c r="R151" s="553"/>
      <c r="S151" s="553"/>
      <c r="T151" s="553"/>
      <c r="U151" s="553"/>
      <c r="V151" s="553"/>
      <c r="W151" s="553"/>
      <c r="X151" s="553"/>
      <c r="Y151" s="96"/>
      <c r="Z151" s="103"/>
      <c r="AA151" s="587"/>
      <c r="AB151" s="588"/>
      <c r="AC151" s="588"/>
      <c r="AD151" s="535">
        <f t="shared" si="58"/>
        <v>0</v>
      </c>
      <c r="AE151" s="588"/>
      <c r="AF151" s="454"/>
      <c r="AG151" s="454"/>
      <c r="AH151" s="454"/>
      <c r="AI151" s="454"/>
      <c r="AJ151" s="588"/>
      <c r="AK151" s="103"/>
      <c r="AL151" s="103"/>
      <c r="AM151" s="103"/>
      <c r="AN151" s="103"/>
      <c r="AO151" s="103"/>
      <c r="AP151" s="103"/>
    </row>
    <row r="152" spans="1:42" s="47" customFormat="1" ht="19.2" customHeight="1">
      <c r="A152" s="99"/>
      <c r="B152" s="203"/>
      <c r="C152" s="204" t="str">
        <f t="shared" si="56"/>
        <v>201</v>
      </c>
      <c r="D152" s="638" t="str">
        <f t="shared" si="57"/>
        <v>20108</v>
      </c>
      <c r="E152" s="615">
        <v>2010801</v>
      </c>
      <c r="F152" s="636" t="s">
        <v>577</v>
      </c>
      <c r="G152" s="283" t="s">
        <v>382</v>
      </c>
      <c r="H152" s="105" t="s">
        <v>65</v>
      </c>
      <c r="I152" s="126">
        <v>302</v>
      </c>
      <c r="J152" s="246">
        <v>100000</v>
      </c>
      <c r="K152" s="621">
        <f t="shared" si="59"/>
        <v>100000</v>
      </c>
      <c r="L152" s="446"/>
      <c r="M152" s="447">
        <v>100000</v>
      </c>
      <c r="N152" s="448"/>
      <c r="O152" s="448"/>
      <c r="P152" s="127"/>
      <c r="Q152" s="553"/>
      <c r="R152" s="553"/>
      <c r="S152" s="553"/>
      <c r="T152" s="553"/>
      <c r="U152" s="553"/>
      <c r="V152" s="553"/>
      <c r="W152" s="553"/>
      <c r="X152" s="553"/>
      <c r="Y152" s="96"/>
      <c r="Z152" s="103" t="s">
        <v>383</v>
      </c>
      <c r="AA152" s="587"/>
      <c r="AB152" s="588"/>
      <c r="AC152" s="588"/>
      <c r="AD152" s="535">
        <f t="shared" si="58"/>
        <v>0</v>
      </c>
      <c r="AE152" s="588"/>
      <c r="AF152" s="454"/>
      <c r="AG152" s="454"/>
      <c r="AH152" s="454"/>
      <c r="AI152" s="454"/>
      <c r="AJ152" s="588"/>
      <c r="AK152" s="103"/>
      <c r="AL152" s="103"/>
      <c r="AM152" s="103"/>
      <c r="AN152" s="103"/>
      <c r="AO152" s="103"/>
      <c r="AP152" s="103"/>
    </row>
    <row r="153" spans="1:42" s="47" customFormat="1" ht="19.2" customHeight="1">
      <c r="A153" s="636"/>
      <c r="B153" s="637"/>
      <c r="C153" s="204"/>
      <c r="D153" s="638"/>
      <c r="E153" s="615"/>
      <c r="F153" s="636"/>
      <c r="G153" s="283"/>
      <c r="H153" s="126"/>
      <c r="I153" s="126"/>
      <c r="J153" s="246"/>
      <c r="K153" s="621"/>
      <c r="L153" s="446"/>
      <c r="M153" s="447"/>
      <c r="N153" s="448"/>
      <c r="O153" s="448"/>
      <c r="P153" s="127"/>
      <c r="Q153" s="553"/>
      <c r="R153" s="553"/>
      <c r="S153" s="553"/>
      <c r="T153" s="553"/>
      <c r="U153" s="553"/>
      <c r="V153" s="553"/>
      <c r="W153" s="553"/>
      <c r="X153" s="553"/>
      <c r="Y153" s="96"/>
      <c r="Z153" s="103"/>
      <c r="AA153" s="587"/>
      <c r="AB153" s="588"/>
      <c r="AC153" s="588"/>
      <c r="AD153" s="535"/>
      <c r="AE153" s="588"/>
      <c r="AF153" s="454"/>
      <c r="AG153" s="454"/>
      <c r="AH153" s="454"/>
      <c r="AI153" s="454"/>
      <c r="AJ153" s="588"/>
      <c r="AK153" s="103"/>
      <c r="AL153" s="103"/>
      <c r="AM153" s="103"/>
      <c r="AN153" s="103"/>
      <c r="AO153" s="103"/>
      <c r="AP153" s="103"/>
    </row>
    <row r="154" spans="1:42" s="47" customFormat="1" ht="19.2" customHeight="1">
      <c r="A154" s="99"/>
      <c r="B154" s="203"/>
      <c r="C154" s="204" t="str">
        <f t="shared" ref="C154" si="60">LEFT(E154,3)</f>
        <v>201</v>
      </c>
      <c r="D154" s="638" t="str">
        <f t="shared" ref="D154" si="61">LEFT(E154,5)</f>
        <v>20108</v>
      </c>
      <c r="E154" s="615">
        <v>2010801</v>
      </c>
      <c r="F154" s="99" t="s">
        <v>577</v>
      </c>
      <c r="G154" s="476" t="s">
        <v>829</v>
      </c>
      <c r="H154" s="126" t="s">
        <v>65</v>
      </c>
      <c r="I154" s="126">
        <v>302</v>
      </c>
      <c r="J154" s="246"/>
      <c r="K154" s="621">
        <f t="shared" si="59"/>
        <v>175000</v>
      </c>
      <c r="L154" s="446"/>
      <c r="M154" s="447">
        <v>175000</v>
      </c>
      <c r="N154" s="448"/>
      <c r="O154" s="448"/>
      <c r="P154" s="127"/>
      <c r="Q154" s="553"/>
      <c r="R154" s="553"/>
      <c r="S154" s="553"/>
      <c r="T154" s="553"/>
      <c r="U154" s="553"/>
      <c r="V154" s="553"/>
      <c r="W154" s="553"/>
      <c r="X154" s="553"/>
      <c r="Y154" s="96"/>
      <c r="Z154" s="285" t="s">
        <v>2401</v>
      </c>
      <c r="AA154" s="587"/>
      <c r="AB154" s="588"/>
      <c r="AC154" s="588"/>
      <c r="AD154" s="535">
        <f t="shared" si="58"/>
        <v>0</v>
      </c>
      <c r="AE154" s="588"/>
      <c r="AF154" s="454"/>
      <c r="AG154" s="454"/>
      <c r="AH154" s="454"/>
      <c r="AI154" s="454"/>
      <c r="AJ154" s="588"/>
      <c r="AK154" s="103"/>
      <c r="AL154" s="103"/>
      <c r="AM154" s="103"/>
      <c r="AN154" s="103"/>
      <c r="AO154" s="103"/>
      <c r="AP154" s="103"/>
    </row>
    <row r="155" spans="1:42" s="47" customFormat="1" ht="19.2" customHeight="1">
      <c r="A155" s="99"/>
      <c r="B155" s="203"/>
      <c r="C155" s="204" t="str">
        <f t="shared" si="56"/>
        <v>201</v>
      </c>
      <c r="D155" s="638" t="str">
        <f t="shared" si="57"/>
        <v>20108</v>
      </c>
      <c r="E155" s="615">
        <v>2010801</v>
      </c>
      <c r="F155" s="99" t="s">
        <v>577</v>
      </c>
      <c r="G155" s="144" t="s">
        <v>218</v>
      </c>
      <c r="H155" s="105" t="s">
        <v>65</v>
      </c>
      <c r="I155" s="126">
        <v>302</v>
      </c>
      <c r="J155" s="246">
        <v>300000</v>
      </c>
      <c r="K155" s="621">
        <f t="shared" si="59"/>
        <v>400000</v>
      </c>
      <c r="L155" s="446"/>
      <c r="M155" s="447">
        <v>400000</v>
      </c>
      <c r="N155" s="448"/>
      <c r="O155" s="448"/>
      <c r="P155" s="127"/>
      <c r="Q155" s="559"/>
      <c r="R155" s="559"/>
      <c r="S155" s="559"/>
      <c r="T155" s="559"/>
      <c r="U155" s="559"/>
      <c r="V155" s="559"/>
      <c r="W155" s="559"/>
      <c r="X155" s="559"/>
      <c r="Y155" s="127"/>
      <c r="Z155" s="285" t="s">
        <v>2401</v>
      </c>
      <c r="AA155" s="587"/>
      <c r="AB155" s="588"/>
      <c r="AC155" s="588"/>
      <c r="AD155" s="535">
        <f t="shared" si="58"/>
        <v>0</v>
      </c>
      <c r="AE155" s="588"/>
      <c r="AF155" s="454"/>
      <c r="AG155" s="454"/>
      <c r="AH155" s="454"/>
      <c r="AI155" s="454"/>
      <c r="AJ155" s="588"/>
      <c r="AK155" s="103"/>
      <c r="AL155" s="103"/>
      <c r="AM155" s="103"/>
      <c r="AN155" s="103"/>
      <c r="AO155" s="103"/>
      <c r="AP155" s="103"/>
    </row>
    <row r="156" spans="1:42" s="47" customFormat="1" ht="19.2" customHeight="1">
      <c r="A156" s="99"/>
      <c r="B156" s="203"/>
      <c r="C156" s="204"/>
      <c r="D156" s="638"/>
      <c r="E156" s="615"/>
      <c r="F156" s="99"/>
      <c r="G156" s="144"/>
      <c r="H156" s="105"/>
      <c r="I156" s="126"/>
      <c r="J156" s="246"/>
      <c r="K156" s="621">
        <f t="shared" si="59"/>
        <v>0</v>
      </c>
      <c r="L156" s="257"/>
      <c r="M156" s="263"/>
      <c r="N156" s="264"/>
      <c r="O156" s="264"/>
      <c r="P156" s="127"/>
      <c r="Q156" s="559"/>
      <c r="R156" s="559"/>
      <c r="S156" s="559"/>
      <c r="T156" s="559"/>
      <c r="U156" s="559"/>
      <c r="V156" s="559"/>
      <c r="W156" s="559"/>
      <c r="X156" s="559"/>
      <c r="Y156" s="127"/>
      <c r="Z156" s="103"/>
      <c r="AA156" s="587"/>
      <c r="AB156" s="588"/>
      <c r="AC156" s="588"/>
      <c r="AD156" s="535">
        <f t="shared" si="58"/>
        <v>0</v>
      </c>
      <c r="AE156" s="588"/>
      <c r="AF156" s="454"/>
      <c r="AG156" s="454"/>
      <c r="AH156" s="454"/>
      <c r="AI156" s="454"/>
      <c r="AJ156" s="588"/>
      <c r="AK156" s="103"/>
      <c r="AL156" s="103"/>
      <c r="AM156" s="103"/>
      <c r="AN156" s="103"/>
      <c r="AO156" s="103"/>
      <c r="AP156" s="103"/>
    </row>
    <row r="157" spans="1:42" ht="19.2" customHeight="1">
      <c r="A157" s="99" t="s">
        <v>583</v>
      </c>
      <c r="B157" s="203">
        <v>3</v>
      </c>
      <c r="C157" s="203"/>
      <c r="D157" s="638" t="str">
        <f>LEFT(E157,5)</f>
        <v/>
      </c>
      <c r="E157" s="616"/>
      <c r="F157" s="16"/>
      <c r="G157" s="34"/>
      <c r="H157" s="35"/>
      <c r="I157" s="125"/>
      <c r="J157" s="245">
        <v>516037</v>
      </c>
      <c r="K157" s="621">
        <f t="shared" si="59"/>
        <v>1051594</v>
      </c>
      <c r="L157" s="257">
        <f t="shared" ref="L157:R157" si="62">SUM(L158:L178)</f>
        <v>247402</v>
      </c>
      <c r="M157" s="274">
        <f t="shared" si="62"/>
        <v>712800</v>
      </c>
      <c r="N157" s="274">
        <f t="shared" si="62"/>
        <v>91392</v>
      </c>
      <c r="O157" s="274">
        <f t="shared" si="62"/>
        <v>0</v>
      </c>
      <c r="P157" s="274">
        <f t="shared" si="62"/>
        <v>0</v>
      </c>
      <c r="Q157" s="553">
        <f t="shared" si="62"/>
        <v>0</v>
      </c>
      <c r="R157" s="553">
        <f t="shared" si="62"/>
        <v>0</v>
      </c>
      <c r="S157" s="553"/>
      <c r="T157" s="553"/>
      <c r="U157" s="553"/>
      <c r="V157" s="553">
        <f>SUM(V158:V178)</f>
        <v>0</v>
      </c>
      <c r="W157" s="553">
        <f>SUM(W158:W178)</f>
        <v>0</v>
      </c>
      <c r="X157" s="553">
        <f>SUM(X158:X178)</f>
        <v>0</v>
      </c>
      <c r="Y157" s="96"/>
      <c r="Z157" s="20"/>
      <c r="AA157" s="585"/>
      <c r="AB157" s="289"/>
      <c r="AC157" s="289"/>
      <c r="AD157" s="535">
        <f t="shared" si="58"/>
        <v>0</v>
      </c>
      <c r="AE157" s="289"/>
      <c r="AF157" s="423"/>
      <c r="AG157" s="423"/>
      <c r="AH157" s="423"/>
      <c r="AI157" s="423"/>
      <c r="AJ157" s="289"/>
      <c r="AK157" s="20"/>
      <c r="AL157" s="20"/>
      <c r="AM157" s="20"/>
      <c r="AN157" s="20"/>
      <c r="AO157" s="20"/>
      <c r="AP157" s="20"/>
    </row>
    <row r="158" spans="1:42" ht="19.2" customHeight="1">
      <c r="A158" s="99"/>
      <c r="B158" s="203"/>
      <c r="C158" s="203" t="str">
        <f t="shared" ref="C158:C166" si="63">LEFT(E158,3)</f>
        <v>201</v>
      </c>
      <c r="D158" s="638" t="str">
        <f t="shared" ref="D158:D166" si="64">LEFT(E158,5)</f>
        <v>20132</v>
      </c>
      <c r="E158" s="614">
        <v>2013201</v>
      </c>
      <c r="F158" s="7" t="s">
        <v>583</v>
      </c>
      <c r="G158" s="283" t="s">
        <v>375</v>
      </c>
      <c r="H158" s="37" t="s">
        <v>65</v>
      </c>
      <c r="I158" s="125">
        <v>301</v>
      </c>
      <c r="J158" s="245">
        <v>132288</v>
      </c>
      <c r="K158" s="621">
        <f t="shared" si="59"/>
        <v>184248</v>
      </c>
      <c r="L158" s="446">
        <v>184248</v>
      </c>
      <c r="M158" s="452"/>
      <c r="N158" s="453"/>
      <c r="O158" s="245"/>
      <c r="P158" s="245"/>
      <c r="Q158" s="553"/>
      <c r="R158" s="553"/>
      <c r="S158" s="553"/>
      <c r="T158" s="553"/>
      <c r="U158" s="553"/>
      <c r="V158" s="553"/>
      <c r="W158" s="553"/>
      <c r="X158" s="553"/>
      <c r="Y158" s="96"/>
      <c r="Z158" s="20"/>
      <c r="AA158" s="585"/>
      <c r="AB158" s="289"/>
      <c r="AC158" s="289"/>
      <c r="AD158" s="535">
        <f t="shared" si="58"/>
        <v>0</v>
      </c>
      <c r="AE158" s="289"/>
      <c r="AF158" s="423"/>
      <c r="AG158" s="423"/>
      <c r="AH158" s="423"/>
      <c r="AI158" s="423"/>
      <c r="AJ158" s="289"/>
      <c r="AK158" s="20"/>
      <c r="AL158" s="20"/>
      <c r="AM158" s="20"/>
      <c r="AN158" s="20"/>
      <c r="AO158" s="20"/>
      <c r="AP158" s="20"/>
    </row>
    <row r="159" spans="1:42" ht="19.2" customHeight="1">
      <c r="A159" s="99"/>
      <c r="B159" s="203"/>
      <c r="C159" s="203" t="str">
        <f t="shared" si="63"/>
        <v>201</v>
      </c>
      <c r="D159" s="638" t="str">
        <f t="shared" si="64"/>
        <v>20132</v>
      </c>
      <c r="E159" s="614">
        <v>2013201</v>
      </c>
      <c r="F159" s="7" t="s">
        <v>583</v>
      </c>
      <c r="G159" s="283" t="s">
        <v>376</v>
      </c>
      <c r="H159" s="37" t="s">
        <v>65</v>
      </c>
      <c r="I159" s="125">
        <v>301</v>
      </c>
      <c r="J159" s="245">
        <v>30000</v>
      </c>
      <c r="K159" s="621">
        <f t="shared" si="59"/>
        <v>37000</v>
      </c>
      <c r="L159" s="449">
        <v>37000</v>
      </c>
      <c r="M159" s="452"/>
      <c r="N159" s="453"/>
      <c r="O159" s="245"/>
      <c r="P159" s="245"/>
      <c r="Q159" s="553"/>
      <c r="R159" s="553"/>
      <c r="S159" s="553"/>
      <c r="T159" s="553"/>
      <c r="U159" s="553"/>
      <c r="V159" s="553"/>
      <c r="W159" s="553"/>
      <c r="X159" s="553"/>
      <c r="Y159" s="96"/>
      <c r="Z159" s="20"/>
      <c r="AA159" s="585"/>
      <c r="AB159" s="289"/>
      <c r="AC159" s="289"/>
      <c r="AD159" s="535">
        <f t="shared" si="58"/>
        <v>0</v>
      </c>
      <c r="AE159" s="289"/>
      <c r="AF159" s="423"/>
      <c r="AG159" s="423"/>
      <c r="AH159" s="423"/>
      <c r="AI159" s="423"/>
      <c r="AJ159" s="289"/>
      <c r="AK159" s="20"/>
      <c r="AL159" s="20"/>
      <c r="AM159" s="20"/>
      <c r="AN159" s="20"/>
      <c r="AO159" s="20"/>
      <c r="AP159" s="20"/>
    </row>
    <row r="160" spans="1:42" ht="19.2" customHeight="1">
      <c r="A160" s="99"/>
      <c r="B160" s="203"/>
      <c r="C160" s="203" t="str">
        <f t="shared" si="63"/>
        <v>201</v>
      </c>
      <c r="D160" s="638" t="str">
        <f t="shared" si="64"/>
        <v>20132</v>
      </c>
      <c r="E160" s="614">
        <v>2013201</v>
      </c>
      <c r="F160" s="7" t="s">
        <v>583</v>
      </c>
      <c r="G160" s="283" t="s">
        <v>377</v>
      </c>
      <c r="H160" s="37" t="s">
        <v>65</v>
      </c>
      <c r="I160" s="125">
        <v>301</v>
      </c>
      <c r="J160" s="245">
        <v>11024</v>
      </c>
      <c r="K160" s="621">
        <f t="shared" si="59"/>
        <v>15354</v>
      </c>
      <c r="L160" s="446">
        <v>15354</v>
      </c>
      <c r="M160" s="446"/>
      <c r="N160" s="446"/>
      <c r="O160" s="446"/>
      <c r="P160" s="245"/>
      <c r="Q160" s="553"/>
      <c r="R160" s="553"/>
      <c r="S160" s="553"/>
      <c r="T160" s="553"/>
      <c r="U160" s="553"/>
      <c r="V160" s="553"/>
      <c r="W160" s="553"/>
      <c r="X160" s="553"/>
      <c r="Y160" s="96"/>
      <c r="Z160" s="20"/>
      <c r="AA160" s="585"/>
      <c r="AB160" s="289"/>
      <c r="AC160" s="289"/>
      <c r="AD160" s="535">
        <f t="shared" si="58"/>
        <v>0</v>
      </c>
      <c r="AE160" s="289"/>
      <c r="AF160" s="423"/>
      <c r="AG160" s="423"/>
      <c r="AH160" s="423"/>
      <c r="AI160" s="423"/>
      <c r="AJ160" s="289"/>
      <c r="AK160" s="20"/>
      <c r="AL160" s="20"/>
      <c r="AM160" s="20"/>
      <c r="AN160" s="20"/>
      <c r="AO160" s="20"/>
      <c r="AP160" s="20"/>
    </row>
    <row r="161" spans="1:42" ht="19.2" customHeight="1">
      <c r="A161" s="99"/>
      <c r="B161" s="203"/>
      <c r="C161" s="203" t="str">
        <f t="shared" si="63"/>
        <v>201</v>
      </c>
      <c r="D161" s="638" t="str">
        <f t="shared" si="64"/>
        <v>20132</v>
      </c>
      <c r="E161" s="614">
        <v>2013201</v>
      </c>
      <c r="F161" s="7" t="s">
        <v>583</v>
      </c>
      <c r="G161" s="283" t="s">
        <v>917</v>
      </c>
      <c r="H161" s="37" t="s">
        <v>65</v>
      </c>
      <c r="I161" s="125">
        <v>301</v>
      </c>
      <c r="J161" s="245">
        <v>10800</v>
      </c>
      <c r="K161" s="621">
        <f t="shared" si="59"/>
        <v>10800</v>
      </c>
      <c r="L161" s="446">
        <v>10800</v>
      </c>
      <c r="M161" s="446"/>
      <c r="N161" s="446"/>
      <c r="O161" s="446"/>
      <c r="P161" s="245"/>
      <c r="Q161" s="553"/>
      <c r="R161" s="553"/>
      <c r="S161" s="553"/>
      <c r="T161" s="553"/>
      <c r="U161" s="553"/>
      <c r="V161" s="553"/>
      <c r="W161" s="553"/>
      <c r="X161" s="553"/>
      <c r="Y161" s="96"/>
      <c r="Z161" s="20"/>
      <c r="AA161" s="585"/>
      <c r="AB161" s="289"/>
      <c r="AC161" s="289"/>
      <c r="AD161" s="535">
        <f t="shared" si="58"/>
        <v>0</v>
      </c>
      <c r="AE161" s="289"/>
      <c r="AF161" s="423"/>
      <c r="AG161" s="423"/>
      <c r="AH161" s="423"/>
      <c r="AI161" s="423"/>
      <c r="AJ161" s="289"/>
      <c r="AK161" s="20"/>
      <c r="AL161" s="20"/>
      <c r="AM161" s="20"/>
      <c r="AN161" s="20"/>
      <c r="AO161" s="20"/>
      <c r="AP161" s="20"/>
    </row>
    <row r="162" spans="1:42" ht="19.2" customHeight="1">
      <c r="A162" s="99"/>
      <c r="B162" s="203"/>
      <c r="C162" s="203" t="str">
        <f t="shared" si="63"/>
        <v>201</v>
      </c>
      <c r="D162" s="638" t="str">
        <f t="shared" si="64"/>
        <v>20132</v>
      </c>
      <c r="E162" s="614">
        <v>2013201</v>
      </c>
      <c r="F162" s="7" t="s">
        <v>583</v>
      </c>
      <c r="G162" s="283" t="s">
        <v>916</v>
      </c>
      <c r="H162" s="37" t="s">
        <v>65</v>
      </c>
      <c r="I162" s="124">
        <v>302</v>
      </c>
      <c r="J162" s="245">
        <v>25200</v>
      </c>
      <c r="K162" s="621">
        <f t="shared" si="59"/>
        <v>25800</v>
      </c>
      <c r="L162" s="446"/>
      <c r="M162" s="446">
        <v>25800</v>
      </c>
      <c r="O162" s="446"/>
      <c r="P162" s="245"/>
      <c r="Q162" s="553"/>
      <c r="R162" s="553"/>
      <c r="S162" s="553"/>
      <c r="T162" s="553"/>
      <c r="U162" s="553"/>
      <c r="V162" s="553"/>
      <c r="W162" s="553"/>
      <c r="X162" s="553"/>
      <c r="Y162" s="96"/>
      <c r="Z162" s="20"/>
      <c r="AA162" s="585"/>
      <c r="AB162" s="289"/>
      <c r="AC162" s="289"/>
      <c r="AD162" s="535">
        <f t="shared" si="58"/>
        <v>0</v>
      </c>
      <c r="AE162" s="289"/>
      <c r="AF162" s="423"/>
      <c r="AG162" s="423"/>
      <c r="AH162" s="423"/>
      <c r="AI162" s="423"/>
      <c r="AJ162" s="289"/>
      <c r="AK162" s="20"/>
      <c r="AL162" s="20"/>
      <c r="AM162" s="20"/>
      <c r="AN162" s="20"/>
      <c r="AO162" s="20"/>
      <c r="AP162" s="20"/>
    </row>
    <row r="163" spans="1:42" ht="19.2" customHeight="1">
      <c r="A163" s="99"/>
      <c r="B163" s="203"/>
      <c r="C163" s="203" t="str">
        <f t="shared" si="63"/>
        <v>201</v>
      </c>
      <c r="D163" s="638" t="str">
        <f t="shared" si="64"/>
        <v>20132</v>
      </c>
      <c r="E163" s="614">
        <v>2013201</v>
      </c>
      <c r="F163" s="7" t="s">
        <v>583</v>
      </c>
      <c r="G163" s="283" t="s">
        <v>378</v>
      </c>
      <c r="H163" s="37" t="s">
        <v>65</v>
      </c>
      <c r="I163" s="125">
        <v>303</v>
      </c>
      <c r="J163" s="245">
        <v>15875</v>
      </c>
      <c r="K163" s="621">
        <f t="shared" si="59"/>
        <v>28392</v>
      </c>
      <c r="L163" s="446"/>
      <c r="M163" s="446"/>
      <c r="N163" s="446">
        <v>28392</v>
      </c>
      <c r="O163" s="446"/>
      <c r="P163" s="245"/>
      <c r="Q163" s="553"/>
      <c r="R163" s="553"/>
      <c r="S163" s="553"/>
      <c r="T163" s="553"/>
      <c r="U163" s="553"/>
      <c r="V163" s="553"/>
      <c r="W163" s="553"/>
      <c r="X163" s="553"/>
      <c r="Y163" s="96"/>
      <c r="Z163" s="20"/>
      <c r="AA163" s="585"/>
      <c r="AB163" s="289"/>
      <c r="AC163" s="289"/>
      <c r="AD163" s="535">
        <f t="shared" si="58"/>
        <v>0</v>
      </c>
      <c r="AE163" s="289"/>
      <c r="AF163" s="423"/>
      <c r="AG163" s="423"/>
      <c r="AH163" s="423"/>
      <c r="AI163" s="423"/>
      <c r="AJ163" s="289"/>
      <c r="AK163" s="20"/>
      <c r="AL163" s="20"/>
      <c r="AM163" s="20"/>
      <c r="AN163" s="20"/>
      <c r="AO163" s="20"/>
      <c r="AP163" s="20"/>
    </row>
    <row r="164" spans="1:42" ht="19.2" customHeight="1">
      <c r="A164" s="99"/>
      <c r="B164" s="203"/>
      <c r="C164" s="203" t="str">
        <f>LEFT(E164,3)</f>
        <v>201</v>
      </c>
      <c r="D164" s="638" t="str">
        <f t="shared" si="64"/>
        <v>20132</v>
      </c>
      <c r="E164" s="614">
        <v>2013201</v>
      </c>
      <c r="F164" s="7" t="s">
        <v>583</v>
      </c>
      <c r="G164" s="283" t="s">
        <v>380</v>
      </c>
      <c r="H164" s="37" t="s">
        <v>65</v>
      </c>
      <c r="I164" s="125">
        <v>302</v>
      </c>
      <c r="J164" s="245">
        <v>20000</v>
      </c>
      <c r="K164" s="621">
        <f t="shared" si="59"/>
        <v>20000</v>
      </c>
      <c r="L164" s="446"/>
      <c r="M164" s="446">
        <v>20000</v>
      </c>
      <c r="N164" s="446"/>
      <c r="O164" s="446"/>
      <c r="P164" s="245"/>
      <c r="Q164" s="553"/>
      <c r="R164" s="553"/>
      <c r="S164" s="553"/>
      <c r="T164" s="553"/>
      <c r="U164" s="553"/>
      <c r="V164" s="553"/>
      <c r="W164" s="553"/>
      <c r="X164" s="553"/>
      <c r="Y164" s="96"/>
      <c r="Z164" s="20"/>
      <c r="AA164" s="585"/>
      <c r="AB164" s="289"/>
      <c r="AC164" s="289"/>
      <c r="AD164" s="535">
        <f t="shared" si="58"/>
        <v>0</v>
      </c>
      <c r="AE164" s="289"/>
      <c r="AF164" s="423"/>
      <c r="AG164" s="423"/>
      <c r="AH164" s="423"/>
      <c r="AI164" s="423"/>
      <c r="AJ164" s="289"/>
      <c r="AK164" s="20"/>
      <c r="AL164" s="20"/>
      <c r="AM164" s="20"/>
      <c r="AN164" s="20"/>
      <c r="AO164" s="20"/>
      <c r="AP164" s="20"/>
    </row>
    <row r="165" spans="1:42" ht="19.2" customHeight="1">
      <c r="A165" s="99"/>
      <c r="B165" s="203"/>
      <c r="C165" s="203" t="str">
        <f t="shared" si="63"/>
        <v>201</v>
      </c>
      <c r="D165" s="638" t="str">
        <f t="shared" si="64"/>
        <v>20132</v>
      </c>
      <c r="E165" s="614">
        <v>2013201</v>
      </c>
      <c r="F165" s="7" t="s">
        <v>583</v>
      </c>
      <c r="G165" s="283" t="s">
        <v>2457</v>
      </c>
      <c r="H165" s="37" t="s">
        <v>65</v>
      </c>
      <c r="I165" s="125">
        <v>302</v>
      </c>
      <c r="J165" s="245">
        <v>10000</v>
      </c>
      <c r="K165" s="621">
        <f t="shared" si="59"/>
        <v>34000</v>
      </c>
      <c r="L165" s="446"/>
      <c r="M165" s="446">
        <v>34000</v>
      </c>
      <c r="N165" s="446"/>
      <c r="O165" s="446"/>
      <c r="P165" s="245"/>
      <c r="Q165" s="553"/>
      <c r="R165" s="553"/>
      <c r="S165" s="553"/>
      <c r="T165" s="553"/>
      <c r="U165" s="553"/>
      <c r="V165" s="553"/>
      <c r="W165" s="553"/>
      <c r="X165" s="553"/>
      <c r="Y165" s="96"/>
      <c r="Z165" s="42" t="s">
        <v>2431</v>
      </c>
      <c r="AA165" s="585"/>
      <c r="AB165" s="289"/>
      <c r="AC165" s="289"/>
      <c r="AD165" s="535">
        <f t="shared" si="58"/>
        <v>0</v>
      </c>
      <c r="AE165" s="289"/>
      <c r="AF165" s="423"/>
      <c r="AG165" s="423"/>
      <c r="AH165" s="423"/>
      <c r="AI165" s="423"/>
      <c r="AJ165" s="289"/>
      <c r="AK165" s="20"/>
      <c r="AL165" s="20"/>
      <c r="AM165" s="20"/>
      <c r="AN165" s="20"/>
      <c r="AO165" s="20"/>
      <c r="AP165" s="20"/>
    </row>
    <row r="166" spans="1:42" ht="19.2" customHeight="1">
      <c r="A166" s="99"/>
      <c r="B166" s="203"/>
      <c r="C166" s="203" t="str">
        <f t="shared" si="63"/>
        <v>201</v>
      </c>
      <c r="D166" s="638" t="str">
        <f t="shared" si="64"/>
        <v>20132</v>
      </c>
      <c r="E166" s="614">
        <v>2013201</v>
      </c>
      <c r="F166" s="635" t="s">
        <v>583</v>
      </c>
      <c r="G166" s="283" t="s">
        <v>382</v>
      </c>
      <c r="H166" s="37" t="s">
        <v>65</v>
      </c>
      <c r="I166" s="125">
        <v>302</v>
      </c>
      <c r="J166" s="245">
        <v>3000</v>
      </c>
      <c r="K166" s="621">
        <f t="shared" si="59"/>
        <v>3000</v>
      </c>
      <c r="L166" s="446"/>
      <c r="M166" s="446">
        <v>3000</v>
      </c>
      <c r="N166" s="446"/>
      <c r="O166" s="446"/>
      <c r="P166" s="245"/>
      <c r="Q166" s="553"/>
      <c r="R166" s="553"/>
      <c r="S166" s="553"/>
      <c r="T166" s="553"/>
      <c r="U166" s="553"/>
      <c r="V166" s="553"/>
      <c r="W166" s="553"/>
      <c r="X166" s="553"/>
      <c r="Y166" s="96"/>
      <c r="Z166" s="20"/>
      <c r="AA166" s="585"/>
      <c r="AB166" s="289"/>
      <c r="AC166" s="289"/>
      <c r="AD166" s="535">
        <f t="shared" si="58"/>
        <v>0</v>
      </c>
      <c r="AE166" s="289"/>
      <c r="AF166" s="423"/>
      <c r="AG166" s="423"/>
      <c r="AH166" s="423"/>
      <c r="AI166" s="423"/>
      <c r="AJ166" s="289"/>
      <c r="AK166" s="20"/>
      <c r="AL166" s="20"/>
      <c r="AM166" s="20"/>
      <c r="AN166" s="20"/>
      <c r="AO166" s="20"/>
      <c r="AP166" s="20"/>
    </row>
    <row r="167" spans="1:42" ht="19.2" customHeight="1">
      <c r="A167" s="94"/>
      <c r="B167" s="203"/>
      <c r="C167" s="203" t="str">
        <f t="shared" ref="C167:C178" si="65">LEFT(E167,3)</f>
        <v>201</v>
      </c>
      <c r="D167" s="638" t="str">
        <f t="shared" ref="D167:D178" si="66">LEFT(E167,5)</f>
        <v>20132</v>
      </c>
      <c r="E167" s="614">
        <v>2013201</v>
      </c>
      <c r="F167" s="7" t="s">
        <v>583</v>
      </c>
      <c r="G167" s="284" t="s">
        <v>656</v>
      </c>
      <c r="H167" s="37" t="s">
        <v>65</v>
      </c>
      <c r="I167" s="125">
        <v>302</v>
      </c>
      <c r="J167" s="245">
        <v>20000</v>
      </c>
      <c r="K167" s="621">
        <f t="shared" si="59"/>
        <v>20000</v>
      </c>
      <c r="L167" s="446"/>
      <c r="M167" s="447">
        <v>20000</v>
      </c>
      <c r="N167" s="448"/>
      <c r="O167" s="259"/>
      <c r="P167" s="247"/>
      <c r="Q167" s="553"/>
      <c r="R167" s="553"/>
      <c r="S167" s="553"/>
      <c r="T167" s="553"/>
      <c r="U167" s="553"/>
      <c r="V167" s="553"/>
      <c r="W167" s="553"/>
      <c r="X167" s="553"/>
      <c r="Y167" s="96"/>
      <c r="Z167" s="20"/>
      <c r="AA167" s="585"/>
      <c r="AB167" s="289"/>
      <c r="AC167" s="289"/>
      <c r="AD167" s="535">
        <f t="shared" si="58"/>
        <v>0</v>
      </c>
      <c r="AE167" s="289"/>
      <c r="AF167" s="423"/>
      <c r="AG167" s="423"/>
      <c r="AH167" s="423"/>
      <c r="AI167" s="423"/>
      <c r="AJ167" s="289"/>
      <c r="AK167" s="20"/>
      <c r="AL167" s="20"/>
      <c r="AM167" s="20"/>
      <c r="AN167" s="20"/>
      <c r="AO167" s="20"/>
      <c r="AP167" s="20"/>
    </row>
    <row r="168" spans="1:42" ht="19.2" customHeight="1">
      <c r="A168" s="94"/>
      <c r="B168" s="203"/>
      <c r="C168" s="203" t="str">
        <f t="shared" si="65"/>
        <v>201</v>
      </c>
      <c r="D168" s="638" t="str">
        <f t="shared" si="66"/>
        <v>20132</v>
      </c>
      <c r="E168" s="614">
        <v>2013201</v>
      </c>
      <c r="F168" s="7" t="s">
        <v>583</v>
      </c>
      <c r="G168" s="284" t="s">
        <v>657</v>
      </c>
      <c r="H168" s="37" t="s">
        <v>65</v>
      </c>
      <c r="I168" s="125">
        <v>302</v>
      </c>
      <c r="J168" s="245">
        <v>10000</v>
      </c>
      <c r="K168" s="621">
        <f t="shared" si="59"/>
        <v>10000</v>
      </c>
      <c r="L168" s="257"/>
      <c r="M168" s="258">
        <v>10000</v>
      </c>
      <c r="N168" s="259"/>
      <c r="O168" s="259"/>
      <c r="P168" s="247"/>
      <c r="Q168" s="553"/>
      <c r="R168" s="553"/>
      <c r="S168" s="553"/>
      <c r="T168" s="553"/>
      <c r="U168" s="553"/>
      <c r="V168" s="553"/>
      <c r="W168" s="553"/>
      <c r="X168" s="553"/>
      <c r="Y168" s="96"/>
      <c r="Z168" s="20"/>
      <c r="AA168" s="585"/>
      <c r="AB168" s="289"/>
      <c r="AC168" s="289"/>
      <c r="AD168" s="535">
        <f t="shared" si="58"/>
        <v>0</v>
      </c>
      <c r="AE168" s="289"/>
      <c r="AF168" s="423"/>
      <c r="AG168" s="423"/>
      <c r="AH168" s="423"/>
      <c r="AI168" s="423"/>
      <c r="AJ168" s="289"/>
      <c r="AK168" s="20"/>
      <c r="AL168" s="20"/>
      <c r="AM168" s="20"/>
      <c r="AN168" s="20"/>
      <c r="AO168" s="20"/>
      <c r="AP168" s="20"/>
    </row>
    <row r="169" spans="1:42" ht="19.2" customHeight="1">
      <c r="A169" s="94"/>
      <c r="B169" s="203"/>
      <c r="C169" s="203" t="str">
        <f t="shared" si="65"/>
        <v>201</v>
      </c>
      <c r="D169" s="638" t="str">
        <f t="shared" si="66"/>
        <v>20132</v>
      </c>
      <c r="E169" s="614">
        <v>2013201</v>
      </c>
      <c r="F169" s="7" t="s">
        <v>583</v>
      </c>
      <c r="G169" s="284" t="s">
        <v>658</v>
      </c>
      <c r="H169" s="37" t="s">
        <v>65</v>
      </c>
      <c r="I169" s="125">
        <v>302</v>
      </c>
      <c r="J169" s="245">
        <v>10000</v>
      </c>
      <c r="K169" s="621">
        <f t="shared" si="59"/>
        <v>10000</v>
      </c>
      <c r="L169" s="257"/>
      <c r="M169" s="258">
        <v>10000</v>
      </c>
      <c r="N169" s="259"/>
      <c r="O169" s="259"/>
      <c r="P169" s="247"/>
      <c r="Q169" s="553"/>
      <c r="R169" s="553"/>
      <c r="S169" s="553"/>
      <c r="T169" s="553"/>
      <c r="U169" s="553"/>
      <c r="V169" s="553"/>
      <c r="W169" s="553"/>
      <c r="X169" s="553"/>
      <c r="Y169" s="96"/>
      <c r="Z169" s="20"/>
      <c r="AA169" s="585"/>
      <c r="AB169" s="289"/>
      <c r="AC169" s="289"/>
      <c r="AD169" s="535">
        <f t="shared" si="58"/>
        <v>0</v>
      </c>
      <c r="AE169" s="289"/>
      <c r="AF169" s="423"/>
      <c r="AG169" s="423"/>
      <c r="AH169" s="423"/>
      <c r="AI169" s="423"/>
      <c r="AJ169" s="289"/>
      <c r="AK169" s="20"/>
      <c r="AL169" s="20"/>
      <c r="AM169" s="20"/>
      <c r="AN169" s="20"/>
      <c r="AO169" s="20"/>
      <c r="AP169" s="20"/>
    </row>
    <row r="170" spans="1:42" ht="19.2" customHeight="1">
      <c r="A170" s="94"/>
      <c r="B170" s="203"/>
      <c r="C170" s="203" t="str">
        <f t="shared" si="65"/>
        <v>201</v>
      </c>
      <c r="D170" s="638" t="str">
        <f t="shared" si="66"/>
        <v>20132</v>
      </c>
      <c r="E170" s="614">
        <v>2013201</v>
      </c>
      <c r="F170" s="7" t="s">
        <v>583</v>
      </c>
      <c r="G170" s="287" t="s">
        <v>659</v>
      </c>
      <c r="H170" s="37" t="s">
        <v>65</v>
      </c>
      <c r="I170" s="125">
        <v>302</v>
      </c>
      <c r="J170" s="245">
        <v>20000</v>
      </c>
      <c r="K170" s="621">
        <f t="shared" si="59"/>
        <v>20000</v>
      </c>
      <c r="L170" s="257"/>
      <c r="M170" s="258">
        <v>20000</v>
      </c>
      <c r="N170" s="259"/>
      <c r="O170" s="259"/>
      <c r="P170" s="247"/>
      <c r="Q170" s="553"/>
      <c r="R170" s="553"/>
      <c r="S170" s="553"/>
      <c r="T170" s="553"/>
      <c r="U170" s="553"/>
      <c r="V170" s="553"/>
      <c r="W170" s="553"/>
      <c r="X170" s="553"/>
      <c r="Y170" s="96"/>
      <c r="Z170" s="20"/>
      <c r="AA170" s="585"/>
      <c r="AB170" s="289"/>
      <c r="AC170" s="289"/>
      <c r="AD170" s="535">
        <f t="shared" si="58"/>
        <v>0</v>
      </c>
      <c r="AE170" s="289"/>
      <c r="AF170" s="423"/>
      <c r="AG170" s="423"/>
      <c r="AH170" s="423"/>
      <c r="AI170" s="423"/>
      <c r="AJ170" s="289"/>
      <c r="AK170" s="20"/>
      <c r="AL170" s="20"/>
      <c r="AM170" s="20"/>
      <c r="AN170" s="20"/>
      <c r="AO170" s="20"/>
      <c r="AP170" s="20"/>
    </row>
    <row r="171" spans="1:42" ht="19.2" customHeight="1">
      <c r="A171" s="94"/>
      <c r="B171" s="203"/>
      <c r="C171" s="203" t="str">
        <f t="shared" si="65"/>
        <v>201</v>
      </c>
      <c r="D171" s="638" t="str">
        <f t="shared" si="66"/>
        <v>20132</v>
      </c>
      <c r="E171" s="614">
        <v>2013201</v>
      </c>
      <c r="F171" s="7" t="s">
        <v>583</v>
      </c>
      <c r="G171" s="287" t="s">
        <v>660</v>
      </c>
      <c r="H171" s="37" t="s">
        <v>65</v>
      </c>
      <c r="I171" s="125">
        <v>302</v>
      </c>
      <c r="J171" s="245">
        <v>20000</v>
      </c>
      <c r="K171" s="621">
        <f t="shared" si="59"/>
        <v>20000</v>
      </c>
      <c r="L171" s="257"/>
      <c r="M171" s="258">
        <v>20000</v>
      </c>
      <c r="N171" s="259"/>
      <c r="O171" s="259"/>
      <c r="P171" s="247"/>
      <c r="Q171" s="553"/>
      <c r="R171" s="553"/>
      <c r="S171" s="553"/>
      <c r="T171" s="553"/>
      <c r="U171" s="553"/>
      <c r="V171" s="553"/>
      <c r="W171" s="553"/>
      <c r="X171" s="553"/>
      <c r="Y171" s="96"/>
      <c r="Z171" s="20"/>
      <c r="AA171" s="585"/>
      <c r="AB171" s="289"/>
      <c r="AC171" s="289"/>
      <c r="AD171" s="535">
        <f t="shared" si="58"/>
        <v>0</v>
      </c>
      <c r="AE171" s="289"/>
      <c r="AF171" s="423"/>
      <c r="AG171" s="423"/>
      <c r="AH171" s="423"/>
      <c r="AI171" s="423"/>
      <c r="AJ171" s="289"/>
      <c r="AK171" s="20"/>
      <c r="AL171" s="20"/>
      <c r="AM171" s="20"/>
      <c r="AN171" s="20"/>
      <c r="AO171" s="20"/>
      <c r="AP171" s="20"/>
    </row>
    <row r="172" spans="1:42" ht="19.2" customHeight="1">
      <c r="A172" s="94"/>
      <c r="B172" s="637"/>
      <c r="C172" s="637" t="str">
        <f>LEFT(E172,3)</f>
        <v>201</v>
      </c>
      <c r="D172" s="638" t="str">
        <f>LEFT(E172,5)</f>
        <v>20132</v>
      </c>
      <c r="E172" s="614">
        <v>2013203</v>
      </c>
      <c r="F172" s="635" t="s">
        <v>583</v>
      </c>
      <c r="G172" s="679" t="s">
        <v>2361</v>
      </c>
      <c r="H172" s="37" t="s">
        <v>70</v>
      </c>
      <c r="I172" s="125">
        <v>302</v>
      </c>
      <c r="J172" s="245"/>
      <c r="K172" s="621">
        <f>SUM(L172:X172)</f>
        <v>10000</v>
      </c>
      <c r="L172" s="257"/>
      <c r="M172" s="258">
        <v>10000</v>
      </c>
      <c r="N172" s="271"/>
      <c r="O172" s="271"/>
      <c r="P172" s="247"/>
      <c r="Q172" s="553"/>
      <c r="R172" s="553"/>
      <c r="S172" s="553"/>
      <c r="T172" s="553"/>
      <c r="U172" s="553"/>
      <c r="V172" s="553"/>
      <c r="W172" s="553"/>
      <c r="X172" s="553"/>
      <c r="Y172" s="96"/>
      <c r="Z172" s="34"/>
      <c r="AA172" s="585"/>
      <c r="AB172" s="289"/>
      <c r="AC172" s="289"/>
      <c r="AD172" s="535"/>
      <c r="AE172" s="289"/>
      <c r="AF172" s="423"/>
      <c r="AG172" s="423"/>
      <c r="AH172" s="423"/>
      <c r="AI172" s="423"/>
      <c r="AJ172" s="289"/>
      <c r="AK172" s="20"/>
      <c r="AL172" s="20"/>
      <c r="AM172" s="20"/>
      <c r="AN172" s="20"/>
      <c r="AO172" s="20"/>
      <c r="AP172" s="20"/>
    </row>
    <row r="173" spans="1:42" ht="19.2" customHeight="1">
      <c r="A173" s="94"/>
      <c r="B173" s="637"/>
      <c r="C173" s="637"/>
      <c r="D173" s="638"/>
      <c r="E173" s="614"/>
      <c r="F173" s="635"/>
      <c r="G173" s="287"/>
      <c r="H173" s="37"/>
      <c r="I173" s="125"/>
      <c r="J173" s="245"/>
      <c r="K173" s="621"/>
      <c r="L173" s="257"/>
      <c r="M173" s="258"/>
      <c r="N173" s="259"/>
      <c r="O173" s="259"/>
      <c r="P173" s="247"/>
      <c r="Q173" s="553"/>
      <c r="R173" s="553"/>
      <c r="S173" s="553"/>
      <c r="T173" s="553"/>
      <c r="U173" s="553"/>
      <c r="V173" s="553"/>
      <c r="W173" s="553"/>
      <c r="X173" s="553"/>
      <c r="Y173" s="96"/>
      <c r="Z173" s="20"/>
      <c r="AA173" s="585"/>
      <c r="AB173" s="289"/>
      <c r="AC173" s="289"/>
      <c r="AD173" s="535"/>
      <c r="AE173" s="289"/>
      <c r="AF173" s="423"/>
      <c r="AG173" s="423"/>
      <c r="AH173" s="423"/>
      <c r="AI173" s="423"/>
      <c r="AJ173" s="289"/>
      <c r="AK173" s="20"/>
      <c r="AL173" s="20"/>
      <c r="AM173" s="20"/>
      <c r="AN173" s="20"/>
      <c r="AO173" s="20"/>
      <c r="AP173" s="20"/>
    </row>
    <row r="174" spans="1:42" ht="19.2" customHeight="1">
      <c r="A174" s="94"/>
      <c r="B174" s="203"/>
      <c r="C174" s="203" t="str">
        <f t="shared" ref="C174" si="67">LEFT(E174,3)</f>
        <v>201</v>
      </c>
      <c r="D174" s="638" t="str">
        <f t="shared" ref="D174" si="68">LEFT(E174,5)</f>
        <v>20132</v>
      </c>
      <c r="E174" s="614">
        <v>2013201</v>
      </c>
      <c r="F174" s="7" t="s">
        <v>583</v>
      </c>
      <c r="G174" s="611" t="s">
        <v>2409</v>
      </c>
      <c r="H174" s="37" t="s">
        <v>65</v>
      </c>
      <c r="I174" s="125">
        <v>302</v>
      </c>
      <c r="J174" s="245"/>
      <c r="K174" s="621">
        <f>SUM(L174:X174)</f>
        <v>200000</v>
      </c>
      <c r="L174" s="257"/>
      <c r="M174" s="258">
        <v>200000</v>
      </c>
      <c r="N174" s="259"/>
      <c r="O174" s="259"/>
      <c r="P174" s="247"/>
      <c r="Q174" s="553"/>
      <c r="R174" s="553"/>
      <c r="S174" s="553"/>
      <c r="T174" s="553"/>
      <c r="U174" s="553"/>
      <c r="V174" s="553"/>
      <c r="W174" s="553"/>
      <c r="X174" s="553"/>
      <c r="Y174" s="96"/>
      <c r="Z174" s="34" t="s">
        <v>84</v>
      </c>
      <c r="AA174" s="585"/>
      <c r="AB174" s="289"/>
      <c r="AC174" s="289"/>
      <c r="AD174" s="535">
        <f>AE174+AJ174</f>
        <v>0</v>
      </c>
      <c r="AE174" s="289"/>
      <c r="AF174" s="423"/>
      <c r="AG174" s="423"/>
      <c r="AH174" s="423"/>
      <c r="AI174" s="423"/>
      <c r="AJ174" s="289"/>
      <c r="AK174" s="20"/>
      <c r="AL174" s="20"/>
      <c r="AM174" s="20"/>
      <c r="AN174" s="20"/>
      <c r="AO174" s="20"/>
      <c r="AP174" s="20"/>
    </row>
    <row r="175" spans="1:42" ht="19.2" customHeight="1">
      <c r="A175" s="94"/>
      <c r="B175" s="203"/>
      <c r="C175" s="203" t="str">
        <f>LEFT(E175,3)</f>
        <v>201</v>
      </c>
      <c r="D175" s="638" t="str">
        <f>LEFT(E175,5)</f>
        <v>20132</v>
      </c>
      <c r="E175" s="614">
        <v>2013201</v>
      </c>
      <c r="F175" s="7" t="s">
        <v>583</v>
      </c>
      <c r="G175" s="285" t="s">
        <v>443</v>
      </c>
      <c r="H175" s="37" t="s">
        <v>65</v>
      </c>
      <c r="I175" s="125">
        <v>302</v>
      </c>
      <c r="J175" s="245">
        <v>120000</v>
      </c>
      <c r="K175" s="621">
        <f t="shared" si="59"/>
        <v>120000</v>
      </c>
      <c r="L175" s="257"/>
      <c r="M175" s="308">
        <v>120000</v>
      </c>
      <c r="N175" s="259"/>
      <c r="O175" s="259"/>
      <c r="P175" s="247"/>
      <c r="Q175" s="553"/>
      <c r="R175" s="553"/>
      <c r="S175" s="553"/>
      <c r="T175" s="553"/>
      <c r="U175" s="553"/>
      <c r="V175" s="553"/>
      <c r="W175" s="553"/>
      <c r="X175" s="553"/>
      <c r="Y175" s="96"/>
      <c r="Z175" s="34" t="s">
        <v>439</v>
      </c>
      <c r="AA175" s="586"/>
      <c r="AB175" s="548"/>
      <c r="AC175" s="548"/>
      <c r="AD175" s="535">
        <f t="shared" si="58"/>
        <v>0</v>
      </c>
      <c r="AE175" s="548"/>
      <c r="AF175" s="423"/>
      <c r="AG175" s="423"/>
      <c r="AH175" s="423"/>
      <c r="AI175" s="423"/>
      <c r="AJ175" s="289"/>
      <c r="AK175" s="20"/>
      <c r="AL175" s="20"/>
      <c r="AM175" s="20"/>
      <c r="AN175" s="20"/>
      <c r="AO175" s="20"/>
      <c r="AP175" s="20"/>
    </row>
    <row r="176" spans="1:42" ht="19.2" customHeight="1">
      <c r="A176" s="94"/>
      <c r="B176" s="203"/>
      <c r="C176" s="203" t="str">
        <f t="shared" si="65"/>
        <v>201</v>
      </c>
      <c r="D176" s="638" t="str">
        <f t="shared" si="66"/>
        <v>20132</v>
      </c>
      <c r="E176" s="614">
        <v>2013201</v>
      </c>
      <c r="F176" s="7" t="s">
        <v>583</v>
      </c>
      <c r="G176" s="218" t="s">
        <v>68</v>
      </c>
      <c r="H176" s="37" t="s">
        <v>70</v>
      </c>
      <c r="I176" s="125">
        <v>302</v>
      </c>
      <c r="J176" s="245">
        <v>17850</v>
      </c>
      <c r="K176" s="621">
        <f t="shared" si="59"/>
        <v>63000</v>
      </c>
      <c r="L176" s="257"/>
      <c r="M176" s="271"/>
      <c r="N176" s="271">
        <v>63000</v>
      </c>
      <c r="O176" s="271"/>
      <c r="P176" s="247"/>
      <c r="Q176" s="553"/>
      <c r="R176" s="553"/>
      <c r="S176" s="553"/>
      <c r="T176" s="553"/>
      <c r="U176" s="553"/>
      <c r="V176" s="553"/>
      <c r="W176" s="553"/>
      <c r="X176" s="553"/>
      <c r="Y176" s="96"/>
      <c r="Z176" s="20" t="s">
        <v>2358</v>
      </c>
      <c r="AA176" s="585"/>
      <c r="AB176" s="289"/>
      <c r="AC176" s="289"/>
      <c r="AD176" s="535">
        <f t="shared" si="58"/>
        <v>0</v>
      </c>
      <c r="AE176" s="289"/>
      <c r="AF176" s="423"/>
      <c r="AG176" s="423"/>
      <c r="AH176" s="423"/>
      <c r="AI176" s="423"/>
      <c r="AJ176" s="289"/>
      <c r="AK176" s="20"/>
      <c r="AL176" s="20"/>
      <c r="AM176" s="20"/>
      <c r="AN176" s="20"/>
      <c r="AO176" s="20"/>
      <c r="AP176" s="20"/>
    </row>
    <row r="177" spans="1:43" ht="19.2" customHeight="1">
      <c r="A177" s="94"/>
      <c r="B177" s="637"/>
      <c r="C177" s="637" t="str">
        <f t="shared" ref="C177" si="69">LEFT(E177,3)</f>
        <v>201</v>
      </c>
      <c r="D177" s="638" t="str">
        <f t="shared" ref="D177" si="70">LEFT(E177,5)</f>
        <v>20132</v>
      </c>
      <c r="E177" s="614">
        <v>2013202</v>
      </c>
      <c r="F177" s="635" t="s">
        <v>583</v>
      </c>
      <c r="G177" s="679" t="s">
        <v>2360</v>
      </c>
      <c r="H177" s="37" t="s">
        <v>70</v>
      </c>
      <c r="I177" s="125">
        <v>303</v>
      </c>
      <c r="J177" s="245"/>
      <c r="K177" s="621">
        <f t="shared" si="59"/>
        <v>220000</v>
      </c>
      <c r="L177" s="257"/>
      <c r="M177" s="258">
        <v>220000</v>
      </c>
      <c r="N177" s="271"/>
      <c r="O177" s="271"/>
      <c r="P177" s="247"/>
      <c r="Q177" s="553"/>
      <c r="R177" s="553"/>
      <c r="S177" s="553"/>
      <c r="T177" s="553"/>
      <c r="U177" s="553"/>
      <c r="V177" s="553"/>
      <c r="W177" s="553"/>
      <c r="X177" s="553"/>
      <c r="Y177" s="96"/>
      <c r="Z177" s="34" t="s">
        <v>84</v>
      </c>
      <c r="AA177" s="585"/>
      <c r="AB177" s="289"/>
      <c r="AC177" s="289"/>
      <c r="AD177" s="535"/>
      <c r="AE177" s="289"/>
      <c r="AF177" s="423"/>
      <c r="AG177" s="423"/>
      <c r="AH177" s="423"/>
      <c r="AI177" s="423"/>
      <c r="AJ177" s="289"/>
      <c r="AK177" s="20"/>
      <c r="AL177" s="20"/>
      <c r="AM177" s="20"/>
      <c r="AN177" s="20"/>
      <c r="AO177" s="20"/>
      <c r="AP177" s="20"/>
    </row>
    <row r="178" spans="1:43" ht="19.2" customHeight="1">
      <c r="A178" s="94"/>
      <c r="B178" s="203"/>
      <c r="C178" s="203" t="str">
        <f t="shared" si="65"/>
        <v>201</v>
      </c>
      <c r="D178" s="638" t="str">
        <f t="shared" si="66"/>
        <v>20132</v>
      </c>
      <c r="E178" s="614">
        <v>2013201</v>
      </c>
      <c r="F178" s="7" t="s">
        <v>583</v>
      </c>
      <c r="G178" s="34" t="s">
        <v>34</v>
      </c>
      <c r="H178" s="199" t="s">
        <v>702</v>
      </c>
      <c r="I178" s="125">
        <v>302</v>
      </c>
      <c r="J178" s="245">
        <v>5000</v>
      </c>
      <c r="K178" s="621">
        <f t="shared" si="59"/>
        <v>0</v>
      </c>
      <c r="L178" s="257"/>
      <c r="M178" s="262"/>
      <c r="N178" s="140"/>
      <c r="O178" s="140"/>
      <c r="P178" s="97"/>
      <c r="Q178" s="558"/>
      <c r="R178" s="558"/>
      <c r="S178" s="558"/>
      <c r="T178" s="558"/>
      <c r="U178" s="558"/>
      <c r="V178" s="558"/>
      <c r="W178" s="558"/>
      <c r="X178" s="558"/>
      <c r="Y178" s="97"/>
      <c r="Z178" s="34"/>
      <c r="AA178" s="585"/>
      <c r="AB178" s="289"/>
      <c r="AC178" s="289"/>
      <c r="AD178" s="535">
        <f t="shared" si="58"/>
        <v>0</v>
      </c>
      <c r="AE178" s="289"/>
      <c r="AF178" s="423"/>
      <c r="AG178" s="423"/>
      <c r="AH178" s="423"/>
      <c r="AI178" s="423"/>
      <c r="AJ178" s="289"/>
      <c r="AK178" s="20"/>
      <c r="AL178" s="20"/>
      <c r="AM178" s="20"/>
      <c r="AN178" s="20"/>
      <c r="AO178" s="20"/>
      <c r="AP178" s="20"/>
    </row>
    <row r="179" spans="1:43" ht="19.2" customHeight="1">
      <c r="A179" s="94"/>
      <c r="B179" s="203"/>
      <c r="C179" s="203"/>
      <c r="D179" s="638"/>
      <c r="E179" s="614"/>
      <c r="F179" s="7"/>
      <c r="G179" s="34"/>
      <c r="H179" s="199"/>
      <c r="I179" s="125"/>
      <c r="J179" s="245"/>
      <c r="K179" s="621"/>
      <c r="L179" s="257"/>
      <c r="M179" s="262"/>
      <c r="N179" s="140"/>
      <c r="O179" s="140"/>
      <c r="P179" s="97"/>
      <c r="Q179" s="558"/>
      <c r="R179" s="558"/>
      <c r="S179" s="558"/>
      <c r="T179" s="558"/>
      <c r="U179" s="558"/>
      <c r="V179" s="558"/>
      <c r="W179" s="558"/>
      <c r="X179" s="558"/>
      <c r="Y179" s="97"/>
      <c r="Z179" s="20"/>
      <c r="AA179" s="585"/>
      <c r="AB179" s="289"/>
      <c r="AC179" s="289"/>
      <c r="AD179" s="535">
        <f t="shared" si="58"/>
        <v>0</v>
      </c>
      <c r="AE179" s="289"/>
      <c r="AF179" s="423"/>
      <c r="AG179" s="423"/>
      <c r="AH179" s="423"/>
      <c r="AI179" s="423"/>
      <c r="AJ179" s="289"/>
      <c r="AK179" s="20"/>
      <c r="AL179" s="20"/>
      <c r="AM179" s="20"/>
      <c r="AN179" s="20"/>
      <c r="AO179" s="20"/>
      <c r="AP179" s="20"/>
    </row>
    <row r="180" spans="1:43" s="47" customFormat="1" ht="19.2" customHeight="1">
      <c r="A180" s="99" t="s">
        <v>576</v>
      </c>
      <c r="B180" s="203">
        <v>4</v>
      </c>
      <c r="C180" s="204"/>
      <c r="D180" s="638"/>
      <c r="E180" s="615"/>
      <c r="F180" s="99"/>
      <c r="G180" s="285"/>
      <c r="H180" s="105"/>
      <c r="I180" s="126"/>
      <c r="J180" s="246">
        <v>545482</v>
      </c>
      <c r="K180" s="621">
        <f t="shared" si="59"/>
        <v>687482</v>
      </c>
      <c r="L180" s="257">
        <f t="shared" ref="L180:X180" si="71">SUM(L181:L190)</f>
        <v>305763</v>
      </c>
      <c r="M180" s="272">
        <f t="shared" si="71"/>
        <v>345200</v>
      </c>
      <c r="N180" s="272">
        <f t="shared" si="71"/>
        <v>36519</v>
      </c>
      <c r="O180" s="272">
        <f t="shared" si="71"/>
        <v>0</v>
      </c>
      <c r="P180" s="272">
        <f t="shared" si="71"/>
        <v>0</v>
      </c>
      <c r="Q180" s="272">
        <f t="shared" si="71"/>
        <v>0</v>
      </c>
      <c r="R180" s="272">
        <f t="shared" si="71"/>
        <v>0</v>
      </c>
      <c r="S180" s="272"/>
      <c r="T180" s="272"/>
      <c r="U180" s="272"/>
      <c r="V180" s="272">
        <f t="shared" si="71"/>
        <v>0</v>
      </c>
      <c r="W180" s="554">
        <f t="shared" si="71"/>
        <v>0</v>
      </c>
      <c r="X180" s="554">
        <f t="shared" si="71"/>
        <v>0</v>
      </c>
      <c r="Y180" s="272"/>
      <c r="Z180" s="103"/>
      <c r="AA180" s="587"/>
      <c r="AB180" s="588"/>
      <c r="AC180" s="588"/>
      <c r="AD180" s="535">
        <f t="shared" si="58"/>
        <v>0</v>
      </c>
      <c r="AE180" s="588"/>
      <c r="AF180" s="454"/>
      <c r="AG180" s="454"/>
      <c r="AH180" s="454"/>
      <c r="AI180" s="454"/>
      <c r="AJ180" s="588"/>
      <c r="AK180" s="103"/>
      <c r="AL180" s="103"/>
      <c r="AM180" s="103"/>
      <c r="AN180" s="103"/>
      <c r="AO180" s="103"/>
      <c r="AP180" s="103"/>
    </row>
    <row r="181" spans="1:43" s="47" customFormat="1" ht="19.2" customHeight="1">
      <c r="A181" s="99"/>
      <c r="B181" s="203"/>
      <c r="C181" s="204" t="str">
        <f t="shared" ref="C181:C190" si="72">LEFT(E181,3)</f>
        <v>201</v>
      </c>
      <c r="D181" s="638" t="str">
        <f t="shared" ref="D181:D190" si="73">LEFT(E181,5)</f>
        <v>20111</v>
      </c>
      <c r="E181" s="615">
        <v>2011101</v>
      </c>
      <c r="F181" s="99" t="s">
        <v>576</v>
      </c>
      <c r="G181" s="283" t="s">
        <v>375</v>
      </c>
      <c r="H181" s="105" t="s">
        <v>65</v>
      </c>
      <c r="I181" s="126">
        <v>301</v>
      </c>
      <c r="J181" s="246">
        <v>140844</v>
      </c>
      <c r="K181" s="621">
        <f t="shared" si="59"/>
        <v>238452</v>
      </c>
      <c r="L181" s="446">
        <v>238452</v>
      </c>
      <c r="M181" s="447"/>
      <c r="N181" s="448"/>
      <c r="O181" s="448"/>
      <c r="P181" s="295"/>
      <c r="Q181" s="553"/>
      <c r="R181" s="553"/>
      <c r="S181" s="553"/>
      <c r="T181" s="553"/>
      <c r="U181" s="553"/>
      <c r="V181" s="553"/>
      <c r="W181" s="553"/>
      <c r="X181" s="553"/>
      <c r="Y181" s="96"/>
      <c r="Z181" s="103"/>
      <c r="AA181" s="587"/>
      <c r="AB181" s="588"/>
      <c r="AC181" s="588"/>
      <c r="AD181" s="535">
        <f t="shared" si="58"/>
        <v>0</v>
      </c>
      <c r="AE181" s="588"/>
      <c r="AF181" s="454"/>
      <c r="AG181" s="454"/>
      <c r="AH181" s="454"/>
      <c r="AI181" s="454"/>
      <c r="AJ181" s="588"/>
      <c r="AK181" s="103"/>
      <c r="AL181" s="103"/>
      <c r="AM181" s="103"/>
      <c r="AN181" s="103"/>
      <c r="AO181" s="103"/>
      <c r="AP181" s="103"/>
    </row>
    <row r="182" spans="1:43" s="47" customFormat="1" ht="19.2" customHeight="1">
      <c r="A182" s="99"/>
      <c r="B182" s="203"/>
      <c r="C182" s="204" t="str">
        <f t="shared" si="72"/>
        <v>201</v>
      </c>
      <c r="D182" s="638" t="str">
        <f t="shared" si="73"/>
        <v>20111</v>
      </c>
      <c r="E182" s="615">
        <v>2011101</v>
      </c>
      <c r="F182" s="99" t="s">
        <v>576</v>
      </c>
      <c r="G182" s="283" t="s">
        <v>376</v>
      </c>
      <c r="H182" s="105" t="s">
        <v>65</v>
      </c>
      <c r="I182" s="126">
        <v>301</v>
      </c>
      <c r="J182" s="246">
        <v>30000</v>
      </c>
      <c r="K182" s="621">
        <f t="shared" si="59"/>
        <v>46000</v>
      </c>
      <c r="L182" s="449">
        <v>46000</v>
      </c>
      <c r="M182" s="447"/>
      <c r="N182" s="448"/>
      <c r="O182" s="448"/>
      <c r="P182" s="295"/>
      <c r="Q182" s="553"/>
      <c r="R182" s="553"/>
      <c r="S182" s="553"/>
      <c r="T182" s="553"/>
      <c r="U182" s="553"/>
      <c r="V182" s="553"/>
      <c r="W182" s="553"/>
      <c r="X182" s="553"/>
      <c r="Y182" s="96"/>
      <c r="Z182" s="103"/>
      <c r="AA182" s="587"/>
      <c r="AB182" s="588"/>
      <c r="AC182" s="588"/>
      <c r="AD182" s="535">
        <f t="shared" si="58"/>
        <v>0</v>
      </c>
      <c r="AE182" s="588"/>
      <c r="AF182" s="454"/>
      <c r="AG182" s="454"/>
      <c r="AH182" s="454"/>
      <c r="AI182" s="454"/>
      <c r="AJ182" s="588"/>
      <c r="AK182" s="103"/>
      <c r="AL182" s="103"/>
      <c r="AM182" s="103"/>
      <c r="AN182" s="103"/>
      <c r="AO182" s="103"/>
      <c r="AP182" s="103"/>
    </row>
    <row r="183" spans="1:43" s="47" customFormat="1" ht="19.2" customHeight="1">
      <c r="A183" s="99"/>
      <c r="B183" s="203"/>
      <c r="C183" s="204" t="str">
        <f t="shared" si="72"/>
        <v>201</v>
      </c>
      <c r="D183" s="638" t="str">
        <f t="shared" si="73"/>
        <v>20111</v>
      </c>
      <c r="E183" s="615">
        <v>2011101</v>
      </c>
      <c r="F183" s="99" t="s">
        <v>576</v>
      </c>
      <c r="G183" s="283" t="s">
        <v>377</v>
      </c>
      <c r="H183" s="105" t="s">
        <v>65</v>
      </c>
      <c r="I183" s="126">
        <v>301</v>
      </c>
      <c r="J183" s="246">
        <v>11737</v>
      </c>
      <c r="K183" s="621">
        <f t="shared" si="59"/>
        <v>19871</v>
      </c>
      <c r="L183" s="446">
        <v>19871</v>
      </c>
      <c r="M183" s="447"/>
      <c r="N183" s="448"/>
      <c r="O183" s="448"/>
      <c r="P183" s="295"/>
      <c r="Q183" s="553"/>
      <c r="R183" s="553"/>
      <c r="S183" s="553"/>
      <c r="T183" s="553"/>
      <c r="U183" s="553"/>
      <c r="V183" s="553"/>
      <c r="W183" s="553"/>
      <c r="X183" s="553"/>
      <c r="Y183" s="96"/>
      <c r="Z183" s="103"/>
      <c r="AA183" s="587"/>
      <c r="AB183" s="588"/>
      <c r="AC183" s="588"/>
      <c r="AD183" s="535">
        <f t="shared" si="58"/>
        <v>0</v>
      </c>
      <c r="AE183" s="588"/>
      <c r="AF183" s="454"/>
      <c r="AG183" s="454"/>
      <c r="AH183" s="454"/>
      <c r="AI183" s="454"/>
      <c r="AJ183" s="588"/>
      <c r="AK183" s="103"/>
      <c r="AL183" s="103"/>
      <c r="AM183" s="103"/>
      <c r="AN183" s="103"/>
      <c r="AO183" s="103"/>
      <c r="AP183" s="103"/>
    </row>
    <row r="184" spans="1:43" s="47" customFormat="1" ht="19.2" customHeight="1">
      <c r="A184" s="99"/>
      <c r="B184" s="203"/>
      <c r="C184" s="204" t="str">
        <f t="shared" si="72"/>
        <v>201</v>
      </c>
      <c r="D184" s="638" t="str">
        <f t="shared" si="73"/>
        <v>20111</v>
      </c>
      <c r="E184" s="615">
        <v>2011101</v>
      </c>
      <c r="F184" s="99" t="s">
        <v>576</v>
      </c>
      <c r="G184" s="283" t="s">
        <v>917</v>
      </c>
      <c r="H184" s="105" t="s">
        <v>65</v>
      </c>
      <c r="I184" s="126">
        <v>301</v>
      </c>
      <c r="J184" s="246">
        <v>10800</v>
      </c>
      <c r="K184" s="621">
        <f t="shared" si="59"/>
        <v>1440</v>
      </c>
      <c r="L184" s="446">
        <v>1440</v>
      </c>
      <c r="M184" s="133"/>
      <c r="N184" s="448"/>
      <c r="O184" s="448"/>
      <c r="P184" s="295"/>
      <c r="Q184" s="553"/>
      <c r="R184" s="553"/>
      <c r="S184" s="553"/>
      <c r="T184" s="553"/>
      <c r="U184" s="553"/>
      <c r="V184" s="553"/>
      <c r="W184" s="553"/>
      <c r="X184" s="553"/>
      <c r="Y184" s="96"/>
      <c r="Z184" s="103"/>
      <c r="AA184" s="587"/>
      <c r="AB184" s="588"/>
      <c r="AC184" s="588"/>
      <c r="AD184" s="535">
        <f t="shared" si="58"/>
        <v>0</v>
      </c>
      <c r="AE184" s="588"/>
      <c r="AF184" s="454"/>
      <c r="AG184" s="454"/>
      <c r="AH184" s="454"/>
      <c r="AI184" s="454"/>
      <c r="AJ184" s="588"/>
      <c r="AK184" s="103"/>
      <c r="AL184" s="103"/>
      <c r="AM184" s="103"/>
      <c r="AN184" s="103"/>
      <c r="AO184" s="103"/>
      <c r="AP184" s="103"/>
    </row>
    <row r="185" spans="1:43" s="47" customFormat="1" ht="19.2" customHeight="1">
      <c r="A185" s="99"/>
      <c r="B185" s="203"/>
      <c r="C185" s="204" t="str">
        <f t="shared" si="72"/>
        <v>201</v>
      </c>
      <c r="D185" s="638" t="str">
        <f t="shared" si="73"/>
        <v>20111</v>
      </c>
      <c r="E185" s="615">
        <v>2011101</v>
      </c>
      <c r="F185" s="99" t="s">
        <v>576</v>
      </c>
      <c r="G185" s="283" t="s">
        <v>916</v>
      </c>
      <c r="H185" s="105" t="s">
        <v>65</v>
      </c>
      <c r="I185" s="124">
        <v>302</v>
      </c>
      <c r="J185" s="246">
        <v>25200</v>
      </c>
      <c r="K185" s="621">
        <f t="shared" si="59"/>
        <v>34200</v>
      </c>
      <c r="L185" s="446"/>
      <c r="M185" s="447">
        <v>34200</v>
      </c>
      <c r="O185" s="447"/>
      <c r="P185" s="295"/>
      <c r="Q185" s="553"/>
      <c r="R185" s="553"/>
      <c r="S185" s="553"/>
      <c r="T185" s="553"/>
      <c r="U185" s="553"/>
      <c r="V185" s="553"/>
      <c r="W185" s="553"/>
      <c r="X185" s="553"/>
      <c r="Y185" s="96"/>
      <c r="Z185" s="103"/>
      <c r="AA185" s="587"/>
      <c r="AB185" s="588"/>
      <c r="AC185" s="588"/>
      <c r="AD185" s="535">
        <f t="shared" si="58"/>
        <v>0</v>
      </c>
      <c r="AE185" s="588"/>
      <c r="AF185" s="454"/>
      <c r="AG185" s="454"/>
      <c r="AH185" s="454"/>
      <c r="AI185" s="454"/>
      <c r="AJ185" s="588"/>
      <c r="AK185" s="103"/>
      <c r="AL185" s="103"/>
      <c r="AM185" s="103"/>
      <c r="AN185" s="103"/>
      <c r="AO185" s="103"/>
      <c r="AP185" s="103"/>
    </row>
    <row r="186" spans="1:43" s="47" customFormat="1" ht="19.2" customHeight="1">
      <c r="A186" s="99"/>
      <c r="B186" s="203"/>
      <c r="C186" s="204" t="str">
        <f t="shared" si="72"/>
        <v>201</v>
      </c>
      <c r="D186" s="638" t="str">
        <f t="shared" si="73"/>
        <v>20111</v>
      </c>
      <c r="E186" s="615">
        <v>2011101</v>
      </c>
      <c r="F186" s="99" t="s">
        <v>576</v>
      </c>
      <c r="G186" s="283" t="s">
        <v>378</v>
      </c>
      <c r="H186" s="105" t="s">
        <v>65</v>
      </c>
      <c r="I186" s="126">
        <v>303</v>
      </c>
      <c r="J186" s="246">
        <v>16901</v>
      </c>
      <c r="K186" s="621">
        <f t="shared" si="59"/>
        <v>36519</v>
      </c>
      <c r="L186" s="446"/>
      <c r="M186" s="454"/>
      <c r="N186" s="447">
        <v>36519</v>
      </c>
      <c r="O186" s="447"/>
      <c r="P186" s="295"/>
      <c r="Q186" s="553"/>
      <c r="R186" s="553"/>
      <c r="S186" s="553"/>
      <c r="T186" s="553"/>
      <c r="U186" s="553"/>
      <c r="V186" s="553"/>
      <c r="W186" s="553"/>
      <c r="X186" s="553"/>
      <c r="Y186" s="96"/>
      <c r="Z186" s="103"/>
      <c r="AA186" s="587"/>
      <c r="AB186" s="588"/>
      <c r="AC186" s="588"/>
      <c r="AD186" s="535">
        <f t="shared" si="58"/>
        <v>0</v>
      </c>
      <c r="AE186" s="588"/>
      <c r="AF186" s="454"/>
      <c r="AG186" s="454"/>
      <c r="AH186" s="454"/>
      <c r="AI186" s="454"/>
      <c r="AJ186" s="588"/>
      <c r="AK186" s="103"/>
      <c r="AL186" s="103"/>
      <c r="AM186" s="103"/>
      <c r="AN186" s="103"/>
      <c r="AO186" s="103"/>
      <c r="AP186" s="103"/>
    </row>
    <row r="187" spans="1:43" s="47" customFormat="1" ht="19.2" customHeight="1">
      <c r="A187" s="99"/>
      <c r="B187" s="203"/>
      <c r="C187" s="204" t="str">
        <f t="shared" si="72"/>
        <v>201</v>
      </c>
      <c r="D187" s="638" t="str">
        <f t="shared" si="73"/>
        <v>20111</v>
      </c>
      <c r="E187" s="615">
        <v>2011101</v>
      </c>
      <c r="F187" s="636" t="s">
        <v>576</v>
      </c>
      <c r="G187" s="283" t="s">
        <v>382</v>
      </c>
      <c r="H187" s="105" t="s">
        <v>65</v>
      </c>
      <c r="I187" s="126">
        <v>302</v>
      </c>
      <c r="J187" s="246">
        <v>100000</v>
      </c>
      <c r="K187" s="621">
        <f t="shared" si="59"/>
        <v>100000</v>
      </c>
      <c r="L187" s="446"/>
      <c r="M187" s="447">
        <v>100000</v>
      </c>
      <c r="N187" s="448"/>
      <c r="O187" s="448"/>
      <c r="P187" s="295"/>
      <c r="Q187" s="553"/>
      <c r="R187" s="553"/>
      <c r="S187" s="553"/>
      <c r="T187" s="553"/>
      <c r="U187" s="553"/>
      <c r="V187" s="553"/>
      <c r="W187" s="553"/>
      <c r="X187" s="553"/>
      <c r="Y187" s="96"/>
      <c r="Z187" s="103" t="s">
        <v>383</v>
      </c>
      <c r="AA187" s="587"/>
      <c r="AB187" s="588"/>
      <c r="AC187" s="588"/>
      <c r="AD187" s="535">
        <f t="shared" si="58"/>
        <v>0</v>
      </c>
      <c r="AE187" s="588"/>
      <c r="AF187" s="454"/>
      <c r="AG187" s="454"/>
      <c r="AH187" s="454"/>
      <c r="AI187" s="454"/>
      <c r="AJ187" s="588"/>
      <c r="AK187" s="103"/>
      <c r="AL187" s="103"/>
      <c r="AM187" s="103"/>
      <c r="AN187" s="103"/>
      <c r="AO187" s="103"/>
      <c r="AP187" s="103"/>
    </row>
    <row r="188" spans="1:43" s="47" customFormat="1" ht="19.2" customHeight="1">
      <c r="A188" s="99"/>
      <c r="B188" s="203"/>
      <c r="C188" s="204" t="str">
        <f>LEFT(E188,3)</f>
        <v>201</v>
      </c>
      <c r="D188" s="638" t="str">
        <f t="shared" si="73"/>
        <v>20111</v>
      </c>
      <c r="E188" s="615">
        <v>2011101</v>
      </c>
      <c r="F188" s="99" t="s">
        <v>576</v>
      </c>
      <c r="G188" s="283" t="s">
        <v>2457</v>
      </c>
      <c r="H188" s="105" t="s">
        <v>65</v>
      </c>
      <c r="I188" s="126">
        <v>302</v>
      </c>
      <c r="J188" s="246">
        <v>10000</v>
      </c>
      <c r="K188" s="621">
        <f t="shared" si="59"/>
        <v>11000</v>
      </c>
      <c r="L188" s="446"/>
      <c r="M188" s="447">
        <v>11000</v>
      </c>
      <c r="N188" s="448"/>
      <c r="O188" s="448"/>
      <c r="P188" s="295"/>
      <c r="Q188" s="553"/>
      <c r="R188" s="553"/>
      <c r="S188" s="553"/>
      <c r="T188" s="553"/>
      <c r="U188" s="553"/>
      <c r="V188" s="553"/>
      <c r="W188" s="553"/>
      <c r="X188" s="553"/>
      <c r="Y188" s="96"/>
      <c r="Z188" s="42" t="s">
        <v>2431</v>
      </c>
      <c r="AA188" s="587"/>
      <c r="AB188" s="588"/>
      <c r="AC188" s="588"/>
      <c r="AD188" s="535">
        <f t="shared" si="58"/>
        <v>0</v>
      </c>
      <c r="AE188" s="588"/>
      <c r="AF188" s="454"/>
      <c r="AG188" s="454"/>
      <c r="AH188" s="454"/>
      <c r="AI188" s="454"/>
      <c r="AJ188" s="588"/>
      <c r="AK188" s="103"/>
      <c r="AL188" s="103"/>
      <c r="AM188" s="103"/>
      <c r="AN188" s="103"/>
      <c r="AO188" s="103"/>
      <c r="AP188" s="103"/>
    </row>
    <row r="189" spans="1:43" s="47" customFormat="1" ht="19.2" customHeight="1">
      <c r="A189" s="636"/>
      <c r="B189" s="637"/>
      <c r="C189" s="204"/>
      <c r="D189" s="638"/>
      <c r="E189" s="615"/>
      <c r="F189" s="636"/>
      <c r="G189" s="283"/>
      <c r="H189" s="126"/>
      <c r="I189" s="126"/>
      <c r="J189" s="246"/>
      <c r="K189" s="621"/>
      <c r="L189" s="446"/>
      <c r="M189" s="447"/>
      <c r="N189" s="448"/>
      <c r="O189" s="448"/>
      <c r="P189" s="295"/>
      <c r="Q189" s="553"/>
      <c r="R189" s="553"/>
      <c r="S189" s="553"/>
      <c r="T189" s="553"/>
      <c r="U189" s="553"/>
      <c r="V189" s="553"/>
      <c r="W189" s="553"/>
      <c r="X189" s="553"/>
      <c r="Y189" s="96"/>
      <c r="Z189" s="103"/>
      <c r="AA189" s="587"/>
      <c r="AB189" s="588"/>
      <c r="AC189" s="588"/>
      <c r="AD189" s="535"/>
      <c r="AE189" s="588"/>
      <c r="AF189" s="454"/>
      <c r="AG189" s="454"/>
      <c r="AH189" s="454"/>
      <c r="AI189" s="454"/>
      <c r="AJ189" s="588"/>
      <c r="AK189" s="103"/>
      <c r="AL189" s="103"/>
      <c r="AM189" s="103"/>
      <c r="AN189" s="103"/>
      <c r="AO189" s="103"/>
      <c r="AP189" s="103"/>
    </row>
    <row r="190" spans="1:43" ht="19.2" customHeight="1">
      <c r="A190" s="94"/>
      <c r="B190" s="203"/>
      <c r="C190" s="204" t="str">
        <f t="shared" si="72"/>
        <v>201</v>
      </c>
      <c r="D190" s="638" t="str">
        <f t="shared" si="73"/>
        <v>20111</v>
      </c>
      <c r="E190" s="615">
        <v>2011101</v>
      </c>
      <c r="F190" s="99" t="s">
        <v>576</v>
      </c>
      <c r="G190" s="285" t="s">
        <v>325</v>
      </c>
      <c r="H190" s="105" t="s">
        <v>65</v>
      </c>
      <c r="I190" s="126">
        <v>302</v>
      </c>
      <c r="J190" s="246">
        <v>200000</v>
      </c>
      <c r="K190" s="621">
        <f t="shared" si="59"/>
        <v>200000</v>
      </c>
      <c r="L190" s="446"/>
      <c r="M190" s="447">
        <v>200000</v>
      </c>
      <c r="N190" s="448"/>
      <c r="O190" s="448"/>
      <c r="P190" s="453"/>
      <c r="Q190" s="553"/>
      <c r="R190" s="553"/>
      <c r="S190" s="553"/>
      <c r="T190" s="553"/>
      <c r="U190" s="553"/>
      <c r="V190" s="553"/>
      <c r="W190" s="553"/>
      <c r="X190" s="553"/>
      <c r="Y190" s="96"/>
      <c r="Z190" s="34" t="s">
        <v>439</v>
      </c>
      <c r="AA190" s="586"/>
      <c r="AB190" s="548"/>
      <c r="AC190" s="548"/>
      <c r="AD190" s="535">
        <f t="shared" si="58"/>
        <v>0</v>
      </c>
      <c r="AE190" s="548"/>
      <c r="AF190" s="423"/>
      <c r="AG190" s="423"/>
      <c r="AH190" s="423"/>
      <c r="AI190" s="423"/>
      <c r="AJ190" s="289"/>
      <c r="AK190" s="20"/>
      <c r="AL190" s="20"/>
      <c r="AM190" s="20"/>
      <c r="AN190" s="20"/>
      <c r="AO190" s="20"/>
      <c r="AP190" s="20"/>
    </row>
    <row r="191" spans="1:43" ht="19.2" customHeight="1">
      <c r="A191" s="94"/>
      <c r="B191" s="203"/>
      <c r="C191" s="203"/>
      <c r="D191" s="638"/>
      <c r="E191" s="614"/>
      <c r="F191" s="14"/>
      <c r="G191" s="34"/>
      <c r="H191" s="199"/>
      <c r="I191" s="125"/>
      <c r="J191" s="245"/>
      <c r="K191" s="621"/>
      <c r="L191" s="257"/>
      <c r="M191" s="268"/>
      <c r="N191" s="267"/>
      <c r="O191" s="267"/>
      <c r="P191" s="247"/>
      <c r="Q191" s="553"/>
      <c r="R191" s="553"/>
      <c r="S191" s="553"/>
      <c r="T191" s="553"/>
      <c r="U191" s="553"/>
      <c r="V191" s="553"/>
      <c r="W191" s="553"/>
      <c r="X191" s="553"/>
      <c r="Y191" s="96"/>
      <c r="Z191" s="20"/>
      <c r="AA191" s="585"/>
      <c r="AB191" s="289"/>
      <c r="AC191" s="289"/>
      <c r="AD191" s="535">
        <f t="shared" si="58"/>
        <v>0</v>
      </c>
      <c r="AE191" s="289"/>
      <c r="AF191" s="423"/>
      <c r="AG191" s="423"/>
      <c r="AH191" s="423"/>
      <c r="AI191" s="423"/>
      <c r="AJ191" s="289"/>
      <c r="AK191" s="20"/>
      <c r="AL191" s="20"/>
      <c r="AM191" s="20"/>
      <c r="AN191" s="20"/>
      <c r="AO191" s="20"/>
      <c r="AP191" s="20"/>
    </row>
    <row r="192" spans="1:43" s="47" customFormat="1" ht="19.2" customHeight="1">
      <c r="A192" s="99" t="s">
        <v>556</v>
      </c>
      <c r="B192" s="203">
        <v>2</v>
      </c>
      <c r="C192" s="204"/>
      <c r="D192" s="638" t="str">
        <f>LEFT(E192,5)</f>
        <v/>
      </c>
      <c r="E192" s="615"/>
      <c r="F192" s="99"/>
      <c r="G192" s="285"/>
      <c r="H192" s="32"/>
      <c r="I192" s="126"/>
      <c r="J192" s="246">
        <v>971765</v>
      </c>
      <c r="K192" s="621">
        <f t="shared" si="59"/>
        <v>555134</v>
      </c>
      <c r="L192" s="246">
        <f t="shared" ref="L192:X192" si="74">SUM(L193:L204)</f>
        <v>161694</v>
      </c>
      <c r="M192" s="246">
        <f t="shared" si="74"/>
        <v>159400</v>
      </c>
      <c r="N192" s="246">
        <f t="shared" si="74"/>
        <v>18540</v>
      </c>
      <c r="O192" s="246">
        <f t="shared" si="74"/>
        <v>0</v>
      </c>
      <c r="P192" s="246">
        <f t="shared" si="74"/>
        <v>0</v>
      </c>
      <c r="Q192" s="557">
        <f t="shared" si="74"/>
        <v>215500</v>
      </c>
      <c r="R192" s="557">
        <f t="shared" si="74"/>
        <v>0</v>
      </c>
      <c r="S192" s="557"/>
      <c r="T192" s="557"/>
      <c r="U192" s="557"/>
      <c r="V192" s="557">
        <f t="shared" si="74"/>
        <v>0</v>
      </c>
      <c r="W192" s="557">
        <f t="shared" si="74"/>
        <v>0</v>
      </c>
      <c r="X192" s="557">
        <f t="shared" si="74"/>
        <v>0</v>
      </c>
      <c r="Y192" s="101"/>
      <c r="Z192" s="103"/>
      <c r="AA192" s="587">
        <v>919551</v>
      </c>
      <c r="AB192" s="588"/>
      <c r="AC192" s="588"/>
      <c r="AD192" s="535">
        <f t="shared" si="58"/>
        <v>605134</v>
      </c>
      <c r="AE192" s="588">
        <f>SUBTOTAL(9,AF192:AI192)</f>
        <v>389634</v>
      </c>
      <c r="AF192" s="246">
        <v>161694</v>
      </c>
      <c r="AG192" s="246">
        <v>209400</v>
      </c>
      <c r="AH192" s="246">
        <v>18540</v>
      </c>
      <c r="AI192" s="454"/>
      <c r="AJ192" s="588">
        <f>SUBTOTAL(9,AK192:AP192)</f>
        <v>215500</v>
      </c>
      <c r="AK192" s="103"/>
      <c r="AL192" s="103">
        <v>215500</v>
      </c>
      <c r="AM192" s="103"/>
      <c r="AN192" s="103"/>
      <c r="AO192" s="103"/>
      <c r="AP192" s="103"/>
      <c r="AQ192" s="47">
        <v>318205</v>
      </c>
    </row>
    <row r="193" spans="1:42" s="47" customFormat="1" ht="19.2" customHeight="1">
      <c r="A193" s="99"/>
      <c r="B193" s="203"/>
      <c r="C193" s="203" t="str">
        <f t="shared" ref="C193:C202" si="75">LEFT(E193,3)</f>
        <v>201</v>
      </c>
      <c r="D193" s="638" t="str">
        <f t="shared" ref="D193:D202" si="76">LEFT(E193,5)</f>
        <v>20113</v>
      </c>
      <c r="E193" s="614">
        <v>2011301</v>
      </c>
      <c r="F193" s="513" t="s">
        <v>556</v>
      </c>
      <c r="G193" s="283" t="s">
        <v>375</v>
      </c>
      <c r="H193" s="199" t="s">
        <v>65</v>
      </c>
      <c r="I193" s="125">
        <v>301</v>
      </c>
      <c r="J193" s="246">
        <v>178284</v>
      </c>
      <c r="K193" s="621">
        <f t="shared" si="59"/>
        <v>120456</v>
      </c>
      <c r="L193" s="446">
        <v>120456</v>
      </c>
      <c r="M193" s="294"/>
      <c r="N193" s="295"/>
      <c r="O193" s="295"/>
      <c r="P193" s="295"/>
      <c r="Q193" s="557"/>
      <c r="R193" s="557"/>
      <c r="S193" s="557"/>
      <c r="T193" s="557"/>
      <c r="U193" s="557"/>
      <c r="V193" s="557"/>
      <c r="W193" s="557"/>
      <c r="X193" s="557"/>
      <c r="Y193" s="101"/>
      <c r="Z193" s="103"/>
      <c r="AA193" s="587"/>
      <c r="AB193" s="588"/>
      <c r="AC193" s="588"/>
      <c r="AD193" s="535">
        <f t="shared" si="58"/>
        <v>0</v>
      </c>
      <c r="AE193" s="588"/>
      <c r="AF193" s="454"/>
      <c r="AG193" s="454"/>
      <c r="AH193" s="454"/>
      <c r="AI193" s="454"/>
      <c r="AJ193" s="588"/>
      <c r="AK193" s="103"/>
      <c r="AL193" s="103"/>
      <c r="AM193" s="103"/>
      <c r="AN193" s="103"/>
      <c r="AO193" s="103"/>
      <c r="AP193" s="103"/>
    </row>
    <row r="194" spans="1:42" s="47" customFormat="1" ht="19.2" customHeight="1">
      <c r="A194" s="99"/>
      <c r="B194" s="203"/>
      <c r="C194" s="203" t="str">
        <f t="shared" si="75"/>
        <v>201</v>
      </c>
      <c r="D194" s="638" t="str">
        <f t="shared" si="76"/>
        <v>20113</v>
      </c>
      <c r="E194" s="614">
        <v>2011301</v>
      </c>
      <c r="F194" s="513" t="s">
        <v>556</v>
      </c>
      <c r="G194" s="283" t="s">
        <v>376</v>
      </c>
      <c r="H194" s="199" t="s">
        <v>65</v>
      </c>
      <c r="I194" s="125">
        <v>301</v>
      </c>
      <c r="J194" s="246">
        <v>40000</v>
      </c>
      <c r="K194" s="621">
        <f t="shared" si="59"/>
        <v>24000</v>
      </c>
      <c r="L194" s="449">
        <v>24000</v>
      </c>
      <c r="M194" s="294"/>
      <c r="N194" s="295"/>
      <c r="O194" s="295"/>
      <c r="P194" s="295"/>
      <c r="Q194" s="557"/>
      <c r="R194" s="557"/>
      <c r="S194" s="557"/>
      <c r="T194" s="557"/>
      <c r="U194" s="557"/>
      <c r="V194" s="557"/>
      <c r="W194" s="557"/>
      <c r="X194" s="557"/>
      <c r="Y194" s="101"/>
      <c r="Z194" s="103"/>
      <c r="AA194" s="587"/>
      <c r="AB194" s="588"/>
      <c r="AC194" s="588"/>
      <c r="AD194" s="535">
        <f t="shared" si="58"/>
        <v>0</v>
      </c>
      <c r="AE194" s="588"/>
      <c r="AF194" s="454"/>
      <c r="AG194" s="454"/>
      <c r="AH194" s="454"/>
      <c r="AI194" s="454"/>
      <c r="AJ194" s="588"/>
      <c r="AK194" s="103"/>
      <c r="AL194" s="103"/>
      <c r="AM194" s="103"/>
      <c r="AN194" s="103"/>
      <c r="AO194" s="103"/>
      <c r="AP194" s="103"/>
    </row>
    <row r="195" spans="1:42" s="47" customFormat="1" ht="19.2" customHeight="1">
      <c r="A195" s="99"/>
      <c r="B195" s="203"/>
      <c r="C195" s="203" t="str">
        <f t="shared" si="75"/>
        <v>201</v>
      </c>
      <c r="D195" s="638" t="str">
        <f t="shared" si="76"/>
        <v>20113</v>
      </c>
      <c r="E195" s="614">
        <v>2011301</v>
      </c>
      <c r="F195" s="513" t="s">
        <v>556</v>
      </c>
      <c r="G195" s="283" t="s">
        <v>377</v>
      </c>
      <c r="H195" s="199" t="s">
        <v>65</v>
      </c>
      <c r="I195" s="125">
        <v>301</v>
      </c>
      <c r="J195" s="246">
        <v>14587</v>
      </c>
      <c r="K195" s="621">
        <f t="shared" si="59"/>
        <v>10038</v>
      </c>
      <c r="L195" s="446">
        <v>10038</v>
      </c>
      <c r="M195" s="294"/>
      <c r="N195" s="295"/>
      <c r="O195" s="295"/>
      <c r="P195" s="295"/>
      <c r="Q195" s="557"/>
      <c r="R195" s="557"/>
      <c r="S195" s="557"/>
      <c r="T195" s="557"/>
      <c r="U195" s="557"/>
      <c r="V195" s="557"/>
      <c r="W195" s="557"/>
      <c r="X195" s="557"/>
      <c r="Y195" s="101"/>
      <c r="Z195" s="103"/>
      <c r="AA195" s="587"/>
      <c r="AB195" s="588"/>
      <c r="AC195" s="588"/>
      <c r="AD195" s="535">
        <f t="shared" si="58"/>
        <v>0</v>
      </c>
      <c r="AE195" s="588"/>
      <c r="AF195" s="454"/>
      <c r="AG195" s="454"/>
      <c r="AH195" s="454"/>
      <c r="AI195" s="454"/>
      <c r="AJ195" s="588"/>
      <c r="AK195" s="103"/>
      <c r="AL195" s="103"/>
      <c r="AM195" s="103"/>
      <c r="AN195" s="103"/>
      <c r="AO195" s="103"/>
      <c r="AP195" s="103"/>
    </row>
    <row r="196" spans="1:42" s="47" customFormat="1" ht="19.2" customHeight="1">
      <c r="A196" s="99"/>
      <c r="B196" s="203"/>
      <c r="C196" s="203" t="str">
        <f t="shared" si="75"/>
        <v>201</v>
      </c>
      <c r="D196" s="638" t="str">
        <f t="shared" si="76"/>
        <v>20113</v>
      </c>
      <c r="E196" s="614">
        <v>2011301</v>
      </c>
      <c r="F196" s="513" t="s">
        <v>556</v>
      </c>
      <c r="G196" s="283" t="s">
        <v>917</v>
      </c>
      <c r="H196" s="199" t="s">
        <v>65</v>
      </c>
      <c r="I196" s="125">
        <v>301</v>
      </c>
      <c r="J196" s="246">
        <v>14400</v>
      </c>
      <c r="K196" s="621">
        <f t="shared" si="59"/>
        <v>7200</v>
      </c>
      <c r="L196" s="446">
        <v>7200</v>
      </c>
      <c r="M196" s="294"/>
      <c r="N196" s="295"/>
      <c r="O196" s="295"/>
      <c r="P196" s="295"/>
      <c r="Q196" s="557"/>
      <c r="R196" s="557"/>
      <c r="S196" s="557"/>
      <c r="T196" s="557"/>
      <c r="U196" s="557"/>
      <c r="V196" s="557"/>
      <c r="W196" s="557"/>
      <c r="X196" s="557"/>
      <c r="Y196" s="101"/>
      <c r="Z196" s="103"/>
      <c r="AA196" s="587"/>
      <c r="AB196" s="588"/>
      <c r="AC196" s="588"/>
      <c r="AD196" s="535">
        <f t="shared" si="58"/>
        <v>0</v>
      </c>
      <c r="AE196" s="588"/>
      <c r="AF196" s="454"/>
      <c r="AG196" s="454"/>
      <c r="AH196" s="454"/>
      <c r="AI196" s="454"/>
      <c r="AJ196" s="588"/>
      <c r="AK196" s="103"/>
      <c r="AL196" s="103"/>
      <c r="AM196" s="103"/>
      <c r="AN196" s="103"/>
      <c r="AO196" s="103"/>
      <c r="AP196" s="103"/>
    </row>
    <row r="197" spans="1:42" s="47" customFormat="1" ht="19.2" customHeight="1">
      <c r="A197" s="99"/>
      <c r="B197" s="203"/>
      <c r="C197" s="203" t="str">
        <f t="shared" si="75"/>
        <v>201</v>
      </c>
      <c r="D197" s="638" t="str">
        <f t="shared" si="76"/>
        <v>20113</v>
      </c>
      <c r="E197" s="614">
        <v>2011301</v>
      </c>
      <c r="F197" s="513" t="s">
        <v>556</v>
      </c>
      <c r="G197" s="283" t="s">
        <v>916</v>
      </c>
      <c r="H197" s="199" t="s">
        <v>65</v>
      </c>
      <c r="I197" s="124">
        <v>302</v>
      </c>
      <c r="J197" s="246">
        <v>33600</v>
      </c>
      <c r="K197" s="621">
        <f t="shared" si="59"/>
        <v>17400</v>
      </c>
      <c r="L197" s="448"/>
      <c r="M197" s="448">
        <v>17400</v>
      </c>
      <c r="O197" s="448"/>
      <c r="P197" s="295"/>
      <c r="Q197" s="557"/>
      <c r="R197" s="557"/>
      <c r="S197" s="557"/>
      <c r="T197" s="557"/>
      <c r="U197" s="557"/>
      <c r="V197" s="557"/>
      <c r="W197" s="557"/>
      <c r="X197" s="557"/>
      <c r="Y197" s="101"/>
      <c r="Z197" s="103"/>
      <c r="AA197" s="587"/>
      <c r="AB197" s="588"/>
      <c r="AC197" s="588"/>
      <c r="AD197" s="535">
        <f t="shared" si="58"/>
        <v>0</v>
      </c>
      <c r="AE197" s="588"/>
      <c r="AF197" s="454"/>
      <c r="AG197" s="454"/>
      <c r="AH197" s="454"/>
      <c r="AI197" s="454"/>
      <c r="AJ197" s="588"/>
      <c r="AK197" s="103"/>
      <c r="AL197" s="103"/>
      <c r="AM197" s="103"/>
      <c r="AN197" s="103"/>
      <c r="AO197" s="103"/>
      <c r="AP197" s="103"/>
    </row>
    <row r="198" spans="1:42" s="47" customFormat="1" ht="19.2" customHeight="1">
      <c r="A198" s="99"/>
      <c r="B198" s="203"/>
      <c r="C198" s="203" t="str">
        <f t="shared" si="75"/>
        <v>201</v>
      </c>
      <c r="D198" s="638" t="str">
        <f t="shared" si="76"/>
        <v>20113</v>
      </c>
      <c r="E198" s="614">
        <v>2011301</v>
      </c>
      <c r="F198" s="513" t="s">
        <v>556</v>
      </c>
      <c r="G198" s="283" t="s">
        <v>378</v>
      </c>
      <c r="H198" s="199" t="s">
        <v>65</v>
      </c>
      <c r="I198" s="125">
        <v>303</v>
      </c>
      <c r="J198" s="246">
        <v>21394</v>
      </c>
      <c r="K198" s="621">
        <f t="shared" si="59"/>
        <v>18540</v>
      </c>
      <c r="L198" s="448"/>
      <c r="M198" s="448"/>
      <c r="N198" s="448">
        <v>18540</v>
      </c>
      <c r="O198" s="448"/>
      <c r="P198" s="295"/>
      <c r="Q198" s="557"/>
      <c r="R198" s="557"/>
      <c r="S198" s="557"/>
      <c r="T198" s="557"/>
      <c r="U198" s="557"/>
      <c r="V198" s="557"/>
      <c r="W198" s="557"/>
      <c r="X198" s="557"/>
      <c r="Y198" s="101"/>
      <c r="Z198" s="103"/>
      <c r="AA198" s="587"/>
      <c r="AB198" s="588"/>
      <c r="AC198" s="588"/>
      <c r="AD198" s="535">
        <f t="shared" si="58"/>
        <v>0</v>
      </c>
      <c r="AE198" s="588"/>
      <c r="AF198" s="454"/>
      <c r="AG198" s="454"/>
      <c r="AH198" s="454"/>
      <c r="AI198" s="454"/>
      <c r="AJ198" s="588"/>
      <c r="AK198" s="103"/>
      <c r="AL198" s="103"/>
      <c r="AM198" s="103"/>
      <c r="AN198" s="103"/>
      <c r="AO198" s="103"/>
      <c r="AP198" s="103"/>
    </row>
    <row r="199" spans="1:42" s="47" customFormat="1" ht="19.2" customHeight="1">
      <c r="A199" s="99"/>
      <c r="B199" s="203"/>
      <c r="C199" s="203" t="str">
        <f t="shared" si="75"/>
        <v>201</v>
      </c>
      <c r="D199" s="638" t="str">
        <f t="shared" si="76"/>
        <v>20113</v>
      </c>
      <c r="E199" s="614">
        <v>2011301</v>
      </c>
      <c r="F199" s="513" t="s">
        <v>556</v>
      </c>
      <c r="G199" s="283" t="s">
        <v>380</v>
      </c>
      <c r="H199" s="199" t="s">
        <v>65</v>
      </c>
      <c r="I199" s="125">
        <v>302</v>
      </c>
      <c r="J199" s="246">
        <v>20000</v>
      </c>
      <c r="K199" s="621">
        <f t="shared" si="59"/>
        <v>30000</v>
      </c>
      <c r="L199" s="448"/>
      <c r="M199" s="448">
        <v>30000</v>
      </c>
      <c r="N199" s="448"/>
      <c r="O199" s="448"/>
      <c r="P199" s="295"/>
      <c r="Q199" s="557"/>
      <c r="R199" s="557"/>
      <c r="S199" s="557"/>
      <c r="T199" s="557"/>
      <c r="U199" s="557"/>
      <c r="V199" s="557"/>
      <c r="W199" s="557"/>
      <c r="X199" s="557"/>
      <c r="Y199" s="101"/>
      <c r="Z199" s="103"/>
      <c r="AA199" s="587"/>
      <c r="AB199" s="588"/>
      <c r="AC199" s="588"/>
      <c r="AD199" s="535">
        <f t="shared" si="58"/>
        <v>0</v>
      </c>
      <c r="AE199" s="588"/>
      <c r="AF199" s="454"/>
      <c r="AG199" s="454"/>
      <c r="AH199" s="454"/>
      <c r="AI199" s="454"/>
      <c r="AJ199" s="588"/>
      <c r="AK199" s="103"/>
      <c r="AL199" s="103"/>
      <c r="AM199" s="103"/>
      <c r="AN199" s="103"/>
      <c r="AO199" s="103"/>
      <c r="AP199" s="103"/>
    </row>
    <row r="200" spans="1:42" s="47" customFormat="1" ht="19.2" customHeight="1">
      <c r="A200" s="99"/>
      <c r="B200" s="203"/>
      <c r="C200" s="203" t="str">
        <f t="shared" si="75"/>
        <v>201</v>
      </c>
      <c r="D200" s="638" t="str">
        <f t="shared" si="76"/>
        <v>20113</v>
      </c>
      <c r="E200" s="614">
        <v>2011301</v>
      </c>
      <c r="F200" s="513" t="s">
        <v>556</v>
      </c>
      <c r="G200" s="283" t="s">
        <v>382</v>
      </c>
      <c r="H200" s="199" t="s">
        <v>65</v>
      </c>
      <c r="I200" s="125">
        <v>302</v>
      </c>
      <c r="J200" s="246">
        <v>3000</v>
      </c>
      <c r="K200" s="621">
        <f t="shared" si="59"/>
        <v>2000</v>
      </c>
      <c r="L200" s="448"/>
      <c r="M200" s="448">
        <v>2000</v>
      </c>
      <c r="N200" s="448"/>
      <c r="O200" s="448"/>
      <c r="P200" s="295"/>
      <c r="Q200" s="557"/>
      <c r="R200" s="557"/>
      <c r="S200" s="557"/>
      <c r="T200" s="557"/>
      <c r="U200" s="557"/>
      <c r="V200" s="557"/>
      <c r="W200" s="557"/>
      <c r="X200" s="557"/>
      <c r="Y200" s="101"/>
      <c r="Z200" s="103"/>
      <c r="AA200" s="587"/>
      <c r="AB200" s="588"/>
      <c r="AC200" s="588"/>
      <c r="AD200" s="535">
        <f t="shared" si="58"/>
        <v>0</v>
      </c>
      <c r="AE200" s="588"/>
      <c r="AF200" s="454"/>
      <c r="AG200" s="454"/>
      <c r="AH200" s="454"/>
      <c r="AI200" s="454"/>
      <c r="AJ200" s="588"/>
      <c r="AK200" s="103"/>
      <c r="AL200" s="103"/>
      <c r="AM200" s="103"/>
      <c r="AN200" s="103"/>
      <c r="AO200" s="103"/>
      <c r="AP200" s="103"/>
    </row>
    <row r="201" spans="1:42" s="47" customFormat="1" ht="19.2" customHeight="1">
      <c r="A201" s="636"/>
      <c r="B201" s="637"/>
      <c r="C201" s="637"/>
      <c r="D201" s="638"/>
      <c r="E201" s="614"/>
      <c r="F201" s="513"/>
      <c r="G201" s="283"/>
      <c r="H201" s="199"/>
      <c r="I201" s="125"/>
      <c r="J201" s="246"/>
      <c r="K201" s="621"/>
      <c r="L201" s="448"/>
      <c r="M201" s="448"/>
      <c r="N201" s="448"/>
      <c r="O201" s="448"/>
      <c r="P201" s="295"/>
      <c r="Q201" s="557"/>
      <c r="R201" s="557"/>
      <c r="S201" s="557"/>
      <c r="T201" s="557"/>
      <c r="U201" s="557"/>
      <c r="V201" s="557"/>
      <c r="W201" s="557"/>
      <c r="X201" s="557"/>
      <c r="Y201" s="101"/>
      <c r="Z201" s="103"/>
      <c r="AA201" s="587"/>
      <c r="AB201" s="588"/>
      <c r="AC201" s="588"/>
      <c r="AD201" s="535"/>
      <c r="AE201" s="588"/>
      <c r="AF201" s="454"/>
      <c r="AG201" s="454"/>
      <c r="AH201" s="454"/>
      <c r="AI201" s="454"/>
      <c r="AJ201" s="588"/>
      <c r="AK201" s="103"/>
      <c r="AL201" s="103"/>
      <c r="AM201" s="103"/>
      <c r="AN201" s="103"/>
      <c r="AO201" s="103"/>
      <c r="AP201" s="103"/>
    </row>
    <row r="202" spans="1:42" s="47" customFormat="1" ht="19.2" customHeight="1">
      <c r="A202" s="99"/>
      <c r="B202" s="203"/>
      <c r="C202" s="203" t="str">
        <f t="shared" si="75"/>
        <v>201</v>
      </c>
      <c r="D202" s="638" t="str">
        <f t="shared" si="76"/>
        <v>20113</v>
      </c>
      <c r="E202" s="614">
        <v>2011301</v>
      </c>
      <c r="F202" s="513" t="s">
        <v>556</v>
      </c>
      <c r="G202" s="283" t="s">
        <v>2383</v>
      </c>
      <c r="H202" s="199" t="s">
        <v>65</v>
      </c>
      <c r="I202" s="125">
        <v>302</v>
      </c>
      <c r="J202" s="246">
        <v>120000</v>
      </c>
      <c r="K202" s="621">
        <f t="shared" si="59"/>
        <v>80000</v>
      </c>
      <c r="L202" s="448"/>
      <c r="M202" s="448">
        <v>80000</v>
      </c>
      <c r="N202" s="448"/>
      <c r="O202" s="448"/>
      <c r="P202" s="295"/>
      <c r="Q202" s="557"/>
      <c r="R202" s="557"/>
      <c r="S202" s="557"/>
      <c r="T202" s="557"/>
      <c r="U202" s="557"/>
      <c r="V202" s="557"/>
      <c r="W202" s="557"/>
      <c r="X202" s="557"/>
      <c r="Y202" s="101"/>
      <c r="Z202" s="34" t="s">
        <v>84</v>
      </c>
      <c r="AA202" s="586"/>
      <c r="AB202" s="548"/>
      <c r="AC202" s="548"/>
      <c r="AD202" s="535">
        <f t="shared" si="58"/>
        <v>0</v>
      </c>
      <c r="AE202" s="548"/>
      <c r="AF202" s="454"/>
      <c r="AG202" s="454"/>
      <c r="AH202" s="454"/>
      <c r="AI202" s="454"/>
      <c r="AJ202" s="588"/>
      <c r="AK202" s="103"/>
      <c r="AL202" s="103"/>
      <c r="AM202" s="103"/>
      <c r="AN202" s="103"/>
      <c r="AO202" s="103"/>
      <c r="AP202" s="103"/>
    </row>
    <row r="203" spans="1:42" ht="19.2" customHeight="1">
      <c r="A203" s="94"/>
      <c r="B203" s="203"/>
      <c r="C203" s="203" t="str">
        <f t="shared" ref="C203:C204" si="77">LEFT(E203,3)</f>
        <v>201</v>
      </c>
      <c r="D203" s="638" t="str">
        <f t="shared" ref="D203:D207" si="78">LEFT(E203,5)</f>
        <v>20113</v>
      </c>
      <c r="E203" s="614">
        <v>2011301</v>
      </c>
      <c r="F203" s="513" t="s">
        <v>556</v>
      </c>
      <c r="G203" s="548" t="s">
        <v>2382</v>
      </c>
      <c r="H203" s="199" t="s">
        <v>70</v>
      </c>
      <c r="I203" s="125">
        <v>302</v>
      </c>
      <c r="J203" s="245">
        <v>20000</v>
      </c>
      <c r="K203" s="621">
        <f t="shared" si="59"/>
        <v>30000</v>
      </c>
      <c r="L203" s="446"/>
      <c r="M203" s="448">
        <v>30000</v>
      </c>
      <c r="N203" s="448"/>
      <c r="O203" s="448"/>
      <c r="P203" s="455"/>
      <c r="Q203" s="553"/>
      <c r="R203" s="553"/>
      <c r="S203" s="553"/>
      <c r="T203" s="553"/>
      <c r="U203" s="553"/>
      <c r="V203" s="553"/>
      <c r="W203" s="553"/>
      <c r="X203" s="553"/>
      <c r="Y203" s="96"/>
      <c r="Z203" s="34" t="s">
        <v>84</v>
      </c>
      <c r="AA203" s="586"/>
      <c r="AB203" s="548"/>
      <c r="AC203" s="548"/>
      <c r="AD203" s="535">
        <f t="shared" si="58"/>
        <v>0</v>
      </c>
      <c r="AE203" s="548"/>
      <c r="AF203" s="423"/>
      <c r="AG203" s="423"/>
      <c r="AH203" s="423"/>
      <c r="AI203" s="423"/>
      <c r="AJ203" s="289"/>
      <c r="AK203" s="20"/>
      <c r="AL203" s="20"/>
      <c r="AM203" s="20"/>
      <c r="AN203" s="20"/>
      <c r="AO203" s="20"/>
      <c r="AP203" s="20"/>
    </row>
    <row r="204" spans="1:42" ht="19.2" customHeight="1">
      <c r="A204" s="94"/>
      <c r="B204" s="203"/>
      <c r="C204" s="203" t="str">
        <f t="shared" si="77"/>
        <v>222</v>
      </c>
      <c r="D204" s="638" t="str">
        <f t="shared" si="78"/>
        <v>22201</v>
      </c>
      <c r="E204" s="219">
        <v>2220115</v>
      </c>
      <c r="F204" s="513" t="s">
        <v>556</v>
      </c>
      <c r="G204" s="34" t="s">
        <v>69</v>
      </c>
      <c r="H204" s="711" t="s">
        <v>702</v>
      </c>
      <c r="I204" s="125">
        <v>302</v>
      </c>
      <c r="J204" s="245">
        <v>215500</v>
      </c>
      <c r="K204" s="621">
        <f t="shared" si="59"/>
        <v>215500</v>
      </c>
      <c r="L204" s="446"/>
      <c r="M204" s="452"/>
      <c r="N204" s="297"/>
      <c r="O204" s="297"/>
      <c r="P204" s="456"/>
      <c r="Q204" s="558">
        <v>215500</v>
      </c>
      <c r="R204" s="558"/>
      <c r="S204" s="558"/>
      <c r="T204" s="558"/>
      <c r="U204" s="558"/>
      <c r="V204" s="558"/>
      <c r="W204" s="558"/>
      <c r="X204" s="558"/>
      <c r="Y204" s="97"/>
      <c r="Z204" s="34"/>
      <c r="AA204" s="585"/>
      <c r="AB204" s="289"/>
      <c r="AC204" s="289"/>
      <c r="AD204" s="535">
        <f t="shared" si="58"/>
        <v>0</v>
      </c>
      <c r="AE204" s="289"/>
      <c r="AF204" s="423"/>
      <c r="AG204" s="423"/>
      <c r="AH204" s="423"/>
      <c r="AI204" s="423"/>
      <c r="AJ204" s="289"/>
      <c r="AK204" s="20"/>
      <c r="AL204" s="20"/>
      <c r="AM204" s="20"/>
      <c r="AN204" s="20"/>
      <c r="AO204" s="20"/>
      <c r="AP204" s="20"/>
    </row>
    <row r="205" spans="1:42" ht="19.2" customHeight="1">
      <c r="A205" s="94"/>
      <c r="B205" s="203"/>
      <c r="C205" s="203"/>
      <c r="D205" s="638" t="str">
        <f t="shared" si="78"/>
        <v/>
      </c>
      <c r="E205" s="614"/>
      <c r="F205" s="7"/>
      <c r="G205" s="34"/>
      <c r="H205" s="199"/>
      <c r="I205" s="125"/>
      <c r="J205" s="245"/>
      <c r="K205" s="621"/>
      <c r="L205" s="257"/>
      <c r="M205" s="258"/>
      <c r="N205" s="259"/>
      <c r="O205" s="259"/>
      <c r="P205" s="247"/>
      <c r="Q205" s="556"/>
      <c r="R205" s="556"/>
      <c r="S205" s="556"/>
      <c r="T205" s="556"/>
      <c r="U205" s="556"/>
      <c r="V205" s="556"/>
      <c r="W205" s="556"/>
      <c r="X205" s="556"/>
      <c r="Y205" s="98"/>
      <c r="Z205" s="20"/>
      <c r="AA205" s="585"/>
      <c r="AB205" s="289"/>
      <c r="AC205" s="289"/>
      <c r="AD205" s="535">
        <f t="shared" si="58"/>
        <v>0</v>
      </c>
      <c r="AE205" s="289"/>
      <c r="AF205" s="423"/>
      <c r="AG205" s="423"/>
      <c r="AH205" s="423"/>
      <c r="AI205" s="423"/>
      <c r="AJ205" s="289"/>
      <c r="AK205" s="20"/>
      <c r="AL205" s="20"/>
      <c r="AM205" s="20"/>
      <c r="AN205" s="20"/>
      <c r="AO205" s="20"/>
      <c r="AP205" s="20"/>
    </row>
    <row r="206" spans="1:42" ht="19.2" customHeight="1">
      <c r="A206" s="100" t="s">
        <v>623</v>
      </c>
      <c r="B206" s="203"/>
      <c r="C206" s="203"/>
      <c r="D206" s="638" t="str">
        <f t="shared" si="78"/>
        <v/>
      </c>
      <c r="E206" s="614"/>
      <c r="F206" s="14"/>
      <c r="G206" s="288"/>
      <c r="H206" s="38"/>
      <c r="I206" s="125"/>
      <c r="J206" s="245">
        <v>30000</v>
      </c>
      <c r="K206" s="621">
        <f t="shared" si="59"/>
        <v>30000</v>
      </c>
      <c r="L206" s="241">
        <f t="shared" ref="L206:X206" si="79">SUM(L207:L207)</f>
        <v>0</v>
      </c>
      <c r="M206" s="274">
        <f t="shared" si="79"/>
        <v>30000</v>
      </c>
      <c r="N206" s="274">
        <f t="shared" si="79"/>
        <v>0</v>
      </c>
      <c r="O206" s="274">
        <f t="shared" si="79"/>
        <v>0</v>
      </c>
      <c r="P206" s="274">
        <f t="shared" si="79"/>
        <v>0</v>
      </c>
      <c r="Q206" s="274">
        <f t="shared" si="79"/>
        <v>0</v>
      </c>
      <c r="R206" s="274">
        <f t="shared" si="79"/>
        <v>0</v>
      </c>
      <c r="S206" s="274"/>
      <c r="T206" s="274"/>
      <c r="U206" s="274"/>
      <c r="V206" s="274">
        <f t="shared" si="79"/>
        <v>0</v>
      </c>
      <c r="W206" s="553">
        <f t="shared" si="79"/>
        <v>0</v>
      </c>
      <c r="X206" s="553">
        <f t="shared" si="79"/>
        <v>0</v>
      </c>
      <c r="Y206" s="96"/>
      <c r="Z206" s="20"/>
      <c r="AA206" s="585"/>
      <c r="AB206" s="289"/>
      <c r="AC206" s="289"/>
      <c r="AD206" s="535">
        <f t="shared" si="58"/>
        <v>0</v>
      </c>
      <c r="AE206" s="289"/>
      <c r="AF206" s="423"/>
      <c r="AG206" s="423"/>
      <c r="AH206" s="423"/>
      <c r="AI206" s="423"/>
      <c r="AJ206" s="289"/>
      <c r="AK206" s="20"/>
      <c r="AL206" s="20"/>
      <c r="AM206" s="20"/>
      <c r="AN206" s="20"/>
      <c r="AO206" s="20"/>
      <c r="AP206" s="20"/>
    </row>
    <row r="207" spans="1:42" ht="19.2" customHeight="1">
      <c r="A207" s="94"/>
      <c r="B207" s="203"/>
      <c r="C207" s="203" t="str">
        <f>LEFT(E207,3)</f>
        <v>201</v>
      </c>
      <c r="D207" s="638" t="str">
        <f t="shared" si="78"/>
        <v>20115</v>
      </c>
      <c r="E207" s="614">
        <v>2011504</v>
      </c>
      <c r="F207" s="14" t="s">
        <v>623</v>
      </c>
      <c r="G207" s="34" t="s">
        <v>366</v>
      </c>
      <c r="H207" s="38" t="s">
        <v>71</v>
      </c>
      <c r="I207" s="125">
        <v>302</v>
      </c>
      <c r="J207" s="245">
        <v>30000</v>
      </c>
      <c r="K207" s="621">
        <f t="shared" si="59"/>
        <v>30000</v>
      </c>
      <c r="L207" s="241"/>
      <c r="M207" s="271">
        <v>30000</v>
      </c>
      <c r="N207" s="259"/>
      <c r="O207" s="259"/>
      <c r="P207" s="247"/>
      <c r="Q207" s="553"/>
      <c r="R207" s="553"/>
      <c r="S207" s="553"/>
      <c r="T207" s="553"/>
      <c r="U207" s="553"/>
      <c r="V207" s="553"/>
      <c r="W207" s="553"/>
      <c r="X207" s="553"/>
      <c r="Y207" s="96"/>
      <c r="Z207" s="20"/>
      <c r="AA207" s="585"/>
      <c r="AB207" s="289"/>
      <c r="AC207" s="289"/>
      <c r="AD207" s="535">
        <f t="shared" si="58"/>
        <v>0</v>
      </c>
      <c r="AE207" s="289"/>
      <c r="AF207" s="423"/>
      <c r="AG207" s="423"/>
      <c r="AH207" s="423"/>
      <c r="AI207" s="423"/>
      <c r="AJ207" s="289"/>
      <c r="AK207" s="20"/>
      <c r="AL207" s="20"/>
      <c r="AM207" s="20"/>
      <c r="AN207" s="20"/>
      <c r="AO207" s="20"/>
      <c r="AP207" s="20"/>
    </row>
    <row r="208" spans="1:42" ht="19.2" customHeight="1">
      <c r="A208" s="104"/>
      <c r="B208" s="203"/>
      <c r="C208" s="203"/>
      <c r="D208" s="638"/>
      <c r="E208" s="614"/>
      <c r="F208" s="7"/>
      <c r="G208" s="34"/>
      <c r="H208" s="199"/>
      <c r="I208" s="125"/>
      <c r="J208" s="245"/>
      <c r="K208" s="621"/>
      <c r="L208" s="241"/>
      <c r="M208" s="259"/>
      <c r="N208" s="259"/>
      <c r="O208" s="259"/>
      <c r="P208" s="247"/>
      <c r="Q208" s="553"/>
      <c r="R208" s="553"/>
      <c r="S208" s="553"/>
      <c r="T208" s="553"/>
      <c r="U208" s="553"/>
      <c r="V208" s="553"/>
      <c r="W208" s="553"/>
      <c r="X208" s="553"/>
      <c r="Y208" s="96"/>
      <c r="Z208" s="20"/>
      <c r="AA208" s="585"/>
      <c r="AB208" s="289"/>
      <c r="AC208" s="289"/>
      <c r="AD208" s="535">
        <f t="shared" si="58"/>
        <v>0</v>
      </c>
      <c r="AE208" s="289"/>
      <c r="AF208" s="423"/>
      <c r="AG208" s="423"/>
      <c r="AH208" s="423"/>
      <c r="AI208" s="423"/>
      <c r="AJ208" s="289"/>
      <c r="AK208" s="20"/>
      <c r="AL208" s="20"/>
      <c r="AM208" s="20"/>
      <c r="AN208" s="20"/>
      <c r="AO208" s="20"/>
      <c r="AP208" s="20"/>
    </row>
    <row r="209" spans="1:42" ht="19.2" customHeight="1">
      <c r="A209" s="99" t="s">
        <v>615</v>
      </c>
      <c r="B209" s="203">
        <v>2</v>
      </c>
      <c r="C209" s="203"/>
      <c r="D209" s="638" t="str">
        <f>LEFT(E209,5)</f>
        <v/>
      </c>
      <c r="E209" s="614"/>
      <c r="F209" s="7"/>
      <c r="G209" s="34"/>
      <c r="H209" s="199"/>
      <c r="I209" s="125"/>
      <c r="J209" s="247">
        <v>66396</v>
      </c>
      <c r="K209" s="621">
        <f t="shared" si="59"/>
        <v>30000</v>
      </c>
      <c r="L209" s="241">
        <f>SUM(L210:L210)</f>
        <v>0</v>
      </c>
      <c r="M209" s="272">
        <f>SUM(M210:M210)</f>
        <v>30000</v>
      </c>
      <c r="N209" s="272">
        <f t="shared" ref="N209:X209" si="80">SUM(N210:N210)</f>
        <v>0</v>
      </c>
      <c r="O209" s="272">
        <f t="shared" si="80"/>
        <v>0</v>
      </c>
      <c r="P209" s="272">
        <f t="shared" si="80"/>
        <v>0</v>
      </c>
      <c r="Q209" s="554">
        <f t="shared" si="80"/>
        <v>0</v>
      </c>
      <c r="R209" s="554">
        <f t="shared" si="80"/>
        <v>0</v>
      </c>
      <c r="S209" s="554"/>
      <c r="T209" s="554"/>
      <c r="U209" s="554"/>
      <c r="V209" s="554"/>
      <c r="W209" s="554">
        <f t="shared" si="80"/>
        <v>0</v>
      </c>
      <c r="X209" s="554">
        <f t="shared" si="80"/>
        <v>0</v>
      </c>
      <c r="Y209" s="272"/>
      <c r="Z209" s="20"/>
      <c r="AA209" s="585"/>
      <c r="AB209" s="289"/>
      <c r="AC209" s="289"/>
      <c r="AD209" s="535">
        <f t="shared" si="58"/>
        <v>0</v>
      </c>
      <c r="AE209" s="289"/>
      <c r="AF209" s="423"/>
      <c r="AG209" s="423"/>
      <c r="AH209" s="423"/>
      <c r="AI209" s="423"/>
      <c r="AJ209" s="289"/>
      <c r="AK209" s="20"/>
      <c r="AL209" s="20"/>
      <c r="AM209" s="20"/>
      <c r="AN209" s="20"/>
      <c r="AO209" s="20"/>
      <c r="AP209" s="20"/>
    </row>
    <row r="210" spans="1:42" ht="19.2" customHeight="1">
      <c r="A210" s="99"/>
      <c r="B210" s="203"/>
      <c r="C210" s="203" t="str">
        <f>LEFT(E210,3)</f>
        <v>201</v>
      </c>
      <c r="D210" s="638" t="str">
        <f>LEFT(E210,5)</f>
        <v>20117</v>
      </c>
      <c r="E210" s="614">
        <v>2011701</v>
      </c>
      <c r="F210" s="7" t="s">
        <v>615</v>
      </c>
      <c r="G210" s="283" t="s">
        <v>2456</v>
      </c>
      <c r="H210" s="199" t="s">
        <v>415</v>
      </c>
      <c r="I210" s="125"/>
      <c r="J210" s="245">
        <v>66396</v>
      </c>
      <c r="K210" s="621">
        <f>SUM(L210:X210)</f>
        <v>30000</v>
      </c>
      <c r="L210" s="241"/>
      <c r="M210" s="271">
        <v>30000</v>
      </c>
      <c r="N210" s="259"/>
      <c r="O210" s="259"/>
      <c r="P210" s="247"/>
      <c r="Q210" s="553"/>
      <c r="R210" s="553"/>
      <c r="S210" s="553"/>
      <c r="T210" s="553"/>
      <c r="U210" s="553"/>
      <c r="V210" s="553"/>
      <c r="W210" s="553"/>
      <c r="X210" s="553"/>
      <c r="Y210" s="96"/>
      <c r="Z210" s="20"/>
      <c r="AA210" s="585"/>
      <c r="AB210" s="289"/>
      <c r="AC210" s="289"/>
      <c r="AD210" s="535">
        <f t="shared" si="58"/>
        <v>0</v>
      </c>
      <c r="AE210" s="289"/>
      <c r="AF210" s="423"/>
      <c r="AG210" s="423"/>
      <c r="AH210" s="423"/>
      <c r="AI210" s="423"/>
      <c r="AJ210" s="289"/>
      <c r="AK210" s="20"/>
      <c r="AL210" s="20"/>
      <c r="AM210" s="20"/>
      <c r="AN210" s="20"/>
      <c r="AO210" s="20"/>
      <c r="AP210" s="20"/>
    </row>
    <row r="211" spans="1:42" ht="19.2" customHeight="1">
      <c r="A211" s="94"/>
      <c r="B211" s="203"/>
      <c r="C211" s="203" t="str">
        <f>LEFT(E211,3)</f>
        <v/>
      </c>
      <c r="D211" s="638" t="str">
        <f t="shared" ref="D211:D222" si="81">LEFT(E211,5)</f>
        <v/>
      </c>
      <c r="E211" s="614"/>
      <c r="F211" s="14"/>
      <c r="G211" s="289"/>
      <c r="H211" s="38"/>
      <c r="I211" s="125"/>
      <c r="J211" s="245"/>
      <c r="K211" s="621"/>
      <c r="L211" s="241"/>
      <c r="M211" s="271"/>
      <c r="N211" s="259"/>
      <c r="O211" s="259"/>
      <c r="P211" s="247"/>
      <c r="Q211" s="553"/>
      <c r="R211" s="553"/>
      <c r="S211" s="553"/>
      <c r="T211" s="553"/>
      <c r="U211" s="553"/>
      <c r="V211" s="553"/>
      <c r="W211" s="553"/>
      <c r="X211" s="553"/>
      <c r="Y211" s="96"/>
      <c r="Z211" s="20"/>
      <c r="AA211" s="585"/>
      <c r="AB211" s="289"/>
      <c r="AC211" s="289"/>
      <c r="AD211" s="535">
        <f t="shared" si="58"/>
        <v>0</v>
      </c>
      <c r="AE211" s="289"/>
      <c r="AF211" s="423"/>
      <c r="AG211" s="423"/>
      <c r="AH211" s="423"/>
      <c r="AI211" s="423"/>
      <c r="AJ211" s="289"/>
      <c r="AK211" s="20"/>
      <c r="AL211" s="20"/>
      <c r="AM211" s="20"/>
      <c r="AN211" s="20"/>
      <c r="AO211" s="20"/>
      <c r="AP211" s="20"/>
    </row>
    <row r="212" spans="1:42" ht="19.2" customHeight="1">
      <c r="A212" s="100" t="s">
        <v>409</v>
      </c>
      <c r="B212" s="203"/>
      <c r="C212" s="203"/>
      <c r="D212" s="638" t="str">
        <f t="shared" si="81"/>
        <v/>
      </c>
      <c r="E212" s="614"/>
      <c r="F212" s="14"/>
      <c r="G212" s="34"/>
      <c r="H212" s="199"/>
      <c r="I212" s="125"/>
      <c r="J212" s="245">
        <v>60000</v>
      </c>
      <c r="K212" s="621">
        <f t="shared" si="59"/>
        <v>60000</v>
      </c>
      <c r="L212" s="241">
        <f t="shared" ref="L212:X212" si="82">SUM(L213:L214)</f>
        <v>0</v>
      </c>
      <c r="M212" s="272">
        <f t="shared" si="82"/>
        <v>60000</v>
      </c>
      <c r="N212" s="272">
        <f t="shared" si="82"/>
        <v>0</v>
      </c>
      <c r="O212" s="272">
        <f t="shared" si="82"/>
        <v>0</v>
      </c>
      <c r="P212" s="272">
        <f t="shared" si="82"/>
        <v>0</v>
      </c>
      <c r="Q212" s="554">
        <f t="shared" si="82"/>
        <v>0</v>
      </c>
      <c r="R212" s="554">
        <f t="shared" si="82"/>
        <v>0</v>
      </c>
      <c r="S212" s="554"/>
      <c r="T212" s="554"/>
      <c r="U212" s="554"/>
      <c r="V212" s="554">
        <f t="shared" si="82"/>
        <v>0</v>
      </c>
      <c r="W212" s="554">
        <f t="shared" si="82"/>
        <v>0</v>
      </c>
      <c r="X212" s="554">
        <f t="shared" si="82"/>
        <v>0</v>
      </c>
      <c r="Y212" s="98"/>
      <c r="Z212" s="20"/>
      <c r="AA212" s="585"/>
      <c r="AB212" s="289"/>
      <c r="AC212" s="289"/>
      <c r="AD212" s="535">
        <f t="shared" si="58"/>
        <v>0</v>
      </c>
      <c r="AE212" s="289"/>
      <c r="AF212" s="423"/>
      <c r="AG212" s="423"/>
      <c r="AH212" s="423"/>
      <c r="AI212" s="423"/>
      <c r="AJ212" s="289"/>
      <c r="AK212" s="20"/>
      <c r="AL212" s="20"/>
      <c r="AM212" s="20"/>
      <c r="AN212" s="20"/>
      <c r="AO212" s="20"/>
      <c r="AP212" s="20"/>
    </row>
    <row r="213" spans="1:42" ht="19.2" customHeight="1">
      <c r="A213" s="104"/>
      <c r="B213" s="203"/>
      <c r="C213" s="203" t="str">
        <f>LEFT(E213,3)</f>
        <v>201</v>
      </c>
      <c r="D213" s="638" t="str">
        <f t="shared" si="81"/>
        <v>20129</v>
      </c>
      <c r="E213" s="614">
        <v>2012901</v>
      </c>
      <c r="F213" s="15" t="s">
        <v>411</v>
      </c>
      <c r="G213" s="34" t="s">
        <v>380</v>
      </c>
      <c r="H213" s="199" t="s">
        <v>407</v>
      </c>
      <c r="I213" s="125">
        <v>302</v>
      </c>
      <c r="J213" s="245">
        <v>10000</v>
      </c>
      <c r="K213" s="621">
        <f t="shared" si="59"/>
        <v>10000</v>
      </c>
      <c r="L213" s="241"/>
      <c r="M213" s="271">
        <v>10000</v>
      </c>
      <c r="N213" s="259"/>
      <c r="O213" s="259"/>
      <c r="P213" s="247"/>
      <c r="Q213" s="556"/>
      <c r="R213" s="556"/>
      <c r="S213" s="556"/>
      <c r="T213" s="556"/>
      <c r="U213" s="556"/>
      <c r="V213" s="556"/>
      <c r="W213" s="556"/>
      <c r="X213" s="556"/>
      <c r="Y213" s="98"/>
      <c r="Z213" s="20"/>
      <c r="AA213" s="585"/>
      <c r="AB213" s="289"/>
      <c r="AC213" s="289"/>
      <c r="AD213" s="535">
        <f t="shared" ref="AD213:AD280" si="83">AE213+AJ213</f>
        <v>0</v>
      </c>
      <c r="AE213" s="289"/>
      <c r="AF213" s="423"/>
      <c r="AG213" s="423"/>
      <c r="AH213" s="423"/>
      <c r="AI213" s="423"/>
      <c r="AJ213" s="289"/>
      <c r="AK213" s="20"/>
      <c r="AL213" s="20"/>
      <c r="AM213" s="20"/>
      <c r="AN213" s="20"/>
      <c r="AO213" s="20"/>
      <c r="AP213" s="20"/>
    </row>
    <row r="214" spans="1:42" ht="19.2" customHeight="1">
      <c r="A214" s="100"/>
      <c r="B214" s="203"/>
      <c r="C214" s="203" t="str">
        <f>LEFT(E214,3)</f>
        <v>201</v>
      </c>
      <c r="D214" s="638" t="str">
        <f t="shared" si="81"/>
        <v>20129</v>
      </c>
      <c r="E214" s="614">
        <v>2012901</v>
      </c>
      <c r="F214" s="15" t="s">
        <v>411</v>
      </c>
      <c r="G214" s="34" t="s">
        <v>410</v>
      </c>
      <c r="H214" s="199" t="s">
        <v>407</v>
      </c>
      <c r="I214" s="125">
        <v>302</v>
      </c>
      <c r="J214" s="245">
        <v>50000</v>
      </c>
      <c r="K214" s="621">
        <f t="shared" si="59"/>
        <v>50000</v>
      </c>
      <c r="L214" s="241"/>
      <c r="M214" s="271">
        <v>50000</v>
      </c>
      <c r="N214" s="259"/>
      <c r="O214" s="259"/>
      <c r="P214" s="247"/>
      <c r="Q214" s="556"/>
      <c r="R214" s="556"/>
      <c r="S214" s="556"/>
      <c r="T214" s="556"/>
      <c r="U214" s="556"/>
      <c r="V214" s="556"/>
      <c r="W214" s="556"/>
      <c r="X214" s="556"/>
      <c r="Y214" s="98"/>
      <c r="Z214" s="20"/>
      <c r="AA214" s="585"/>
      <c r="AB214" s="289"/>
      <c r="AC214" s="289"/>
      <c r="AD214" s="535">
        <f t="shared" si="83"/>
        <v>0</v>
      </c>
      <c r="AE214" s="289"/>
      <c r="AF214" s="423"/>
      <c r="AG214" s="423"/>
      <c r="AH214" s="423"/>
      <c r="AI214" s="423"/>
      <c r="AJ214" s="289"/>
      <c r="AK214" s="20"/>
      <c r="AL214" s="20"/>
      <c r="AM214" s="20"/>
      <c r="AN214" s="20"/>
      <c r="AO214" s="20"/>
      <c r="AP214" s="20"/>
    </row>
    <row r="215" spans="1:42" ht="19.2" customHeight="1">
      <c r="A215" s="100"/>
      <c r="B215" s="203"/>
      <c r="C215" s="203"/>
      <c r="D215" s="638"/>
      <c r="E215" s="614"/>
      <c r="F215" s="14"/>
      <c r="G215" s="34"/>
      <c r="H215" s="199"/>
      <c r="I215" s="125"/>
      <c r="J215" s="245"/>
      <c r="K215" s="621"/>
      <c r="L215" s="241"/>
      <c r="M215" s="271"/>
      <c r="N215" s="259"/>
      <c r="O215" s="259"/>
      <c r="P215" s="247"/>
      <c r="Q215" s="556"/>
      <c r="R215" s="556"/>
      <c r="S215" s="556"/>
      <c r="T215" s="556"/>
      <c r="U215" s="556"/>
      <c r="V215" s="556"/>
      <c r="W215" s="556"/>
      <c r="X215" s="556"/>
      <c r="Y215" s="98"/>
      <c r="Z215" s="20"/>
      <c r="AA215" s="585"/>
      <c r="AB215" s="289"/>
      <c r="AC215" s="289"/>
      <c r="AD215" s="535">
        <f t="shared" si="83"/>
        <v>0</v>
      </c>
      <c r="AE215" s="289"/>
      <c r="AF215" s="423"/>
      <c r="AG215" s="423"/>
      <c r="AH215" s="423"/>
      <c r="AI215" s="423"/>
      <c r="AJ215" s="289"/>
      <c r="AK215" s="20"/>
      <c r="AL215" s="20"/>
      <c r="AM215" s="20"/>
      <c r="AN215" s="20"/>
      <c r="AO215" s="20"/>
      <c r="AP215" s="20"/>
    </row>
    <row r="216" spans="1:42" ht="19.2" customHeight="1">
      <c r="A216" s="111" t="s">
        <v>320</v>
      </c>
      <c r="B216" s="203"/>
      <c r="C216" s="203"/>
      <c r="D216" s="638" t="str">
        <f t="shared" si="81"/>
        <v/>
      </c>
      <c r="E216" s="614"/>
      <c r="F216" s="14"/>
      <c r="G216" s="34"/>
      <c r="H216" s="199"/>
      <c r="I216" s="125"/>
      <c r="J216" s="245">
        <v>60000</v>
      </c>
      <c r="K216" s="621">
        <f t="shared" ref="K216:K285" si="84">SUM(L216:X216)</f>
        <v>60000</v>
      </c>
      <c r="L216" s="241">
        <f t="shared" ref="L216:X216" si="85">SUM(L217:L218)</f>
        <v>0</v>
      </c>
      <c r="M216" s="274">
        <f t="shared" si="85"/>
        <v>60000</v>
      </c>
      <c r="N216" s="274">
        <f t="shared" si="85"/>
        <v>0</v>
      </c>
      <c r="O216" s="274">
        <f t="shared" si="85"/>
        <v>0</v>
      </c>
      <c r="P216" s="274">
        <f t="shared" si="85"/>
        <v>0</v>
      </c>
      <c r="Q216" s="553">
        <f t="shared" si="85"/>
        <v>0</v>
      </c>
      <c r="R216" s="553">
        <f t="shared" si="85"/>
        <v>0</v>
      </c>
      <c r="S216" s="553"/>
      <c r="T216" s="553"/>
      <c r="U216" s="553"/>
      <c r="V216" s="553">
        <f t="shared" si="85"/>
        <v>0</v>
      </c>
      <c r="W216" s="553">
        <f t="shared" si="85"/>
        <v>0</v>
      </c>
      <c r="X216" s="553">
        <f t="shared" si="85"/>
        <v>0</v>
      </c>
      <c r="Y216" s="96"/>
      <c r="Z216" s="20"/>
      <c r="AA216" s="585"/>
      <c r="AB216" s="289"/>
      <c r="AC216" s="289"/>
      <c r="AD216" s="535">
        <f t="shared" si="83"/>
        <v>0</v>
      </c>
      <c r="AE216" s="289"/>
      <c r="AF216" s="423"/>
      <c r="AG216" s="423"/>
      <c r="AH216" s="423"/>
      <c r="AI216" s="423"/>
      <c r="AJ216" s="289"/>
      <c r="AK216" s="20"/>
      <c r="AL216" s="20"/>
      <c r="AM216" s="20"/>
      <c r="AN216" s="20"/>
      <c r="AO216" s="20"/>
      <c r="AP216" s="20"/>
    </row>
    <row r="217" spans="1:42" ht="19.2" customHeight="1">
      <c r="A217" s="111"/>
      <c r="B217" s="203"/>
      <c r="C217" s="203" t="str">
        <f>LEFT(E217,3)</f>
        <v>201</v>
      </c>
      <c r="D217" s="638" t="str">
        <f t="shared" si="81"/>
        <v>20129</v>
      </c>
      <c r="E217" s="614">
        <v>2012901</v>
      </c>
      <c r="F217" s="15" t="s">
        <v>631</v>
      </c>
      <c r="G217" s="34" t="s">
        <v>380</v>
      </c>
      <c r="H217" s="199" t="s">
        <v>65</v>
      </c>
      <c r="I217" s="125">
        <v>302</v>
      </c>
      <c r="J217" s="245">
        <v>10000</v>
      </c>
      <c r="K217" s="621">
        <f t="shared" si="84"/>
        <v>10000</v>
      </c>
      <c r="L217" s="241"/>
      <c r="M217" s="463">
        <v>10000</v>
      </c>
      <c r="N217" s="245"/>
      <c r="O217" s="245"/>
      <c r="P217" s="245"/>
      <c r="Q217" s="553"/>
      <c r="R217" s="553"/>
      <c r="S217" s="553"/>
      <c r="T217" s="553"/>
      <c r="U217" s="553"/>
      <c r="V217" s="553"/>
      <c r="W217" s="553"/>
      <c r="X217" s="553"/>
      <c r="Y217" s="96"/>
      <c r="Z217" s="20"/>
      <c r="AA217" s="585"/>
      <c r="AB217" s="289"/>
      <c r="AC217" s="289"/>
      <c r="AD217" s="535">
        <f t="shared" si="83"/>
        <v>0</v>
      </c>
      <c r="AE217" s="289"/>
      <c r="AF217" s="423"/>
      <c r="AG217" s="423"/>
      <c r="AH217" s="423"/>
      <c r="AI217" s="423"/>
      <c r="AJ217" s="289"/>
      <c r="AK217" s="20"/>
      <c r="AL217" s="20"/>
      <c r="AM217" s="20"/>
      <c r="AN217" s="20"/>
      <c r="AO217" s="20"/>
      <c r="AP217" s="20"/>
    </row>
    <row r="218" spans="1:42" ht="19.2" customHeight="1">
      <c r="A218" s="104"/>
      <c r="B218" s="203"/>
      <c r="C218" s="203" t="str">
        <f>LEFT(E218,3)</f>
        <v>201</v>
      </c>
      <c r="D218" s="638" t="str">
        <f t="shared" si="81"/>
        <v>20129</v>
      </c>
      <c r="E218" s="614">
        <v>2012901</v>
      </c>
      <c r="F218" s="15" t="s">
        <v>631</v>
      </c>
      <c r="G218" s="34" t="s">
        <v>513</v>
      </c>
      <c r="H218" s="199" t="s">
        <v>71</v>
      </c>
      <c r="I218" s="125">
        <v>302</v>
      </c>
      <c r="J218" s="245">
        <v>50000</v>
      </c>
      <c r="K218" s="621">
        <f t="shared" si="84"/>
        <v>50000</v>
      </c>
      <c r="L218" s="241"/>
      <c r="M218" s="271">
        <v>50000</v>
      </c>
      <c r="N218" s="259"/>
      <c r="O218" s="259"/>
      <c r="P218" s="247"/>
      <c r="Q218" s="553"/>
      <c r="R218" s="553"/>
      <c r="S218" s="553"/>
      <c r="T218" s="553"/>
      <c r="U218" s="553"/>
      <c r="V218" s="553"/>
      <c r="W218" s="553"/>
      <c r="X218" s="553"/>
      <c r="Y218" s="96"/>
      <c r="Z218" s="20"/>
      <c r="AA218" s="585"/>
      <c r="AB218" s="289"/>
      <c r="AC218" s="289"/>
      <c r="AD218" s="535">
        <f t="shared" si="83"/>
        <v>0</v>
      </c>
      <c r="AE218" s="289"/>
      <c r="AF218" s="423"/>
      <c r="AG218" s="423"/>
      <c r="AH218" s="423"/>
      <c r="AI218" s="423"/>
      <c r="AJ218" s="289"/>
      <c r="AK218" s="20"/>
      <c r="AL218" s="20"/>
      <c r="AM218" s="20"/>
      <c r="AN218" s="20"/>
      <c r="AO218" s="20"/>
      <c r="AP218" s="20"/>
    </row>
    <row r="219" spans="1:42" ht="19.2" customHeight="1">
      <c r="A219" s="94"/>
      <c r="B219" s="203"/>
      <c r="C219" s="203"/>
      <c r="D219" s="638" t="str">
        <f t="shared" si="81"/>
        <v/>
      </c>
      <c r="E219" s="614"/>
      <c r="F219" s="15"/>
      <c r="G219" s="34"/>
      <c r="H219" s="199"/>
      <c r="I219" s="125"/>
      <c r="J219" s="245"/>
      <c r="K219" s="621"/>
      <c r="L219" s="241"/>
      <c r="M219" s="271"/>
      <c r="N219" s="259"/>
      <c r="O219" s="259"/>
      <c r="P219" s="247"/>
      <c r="Q219" s="556"/>
      <c r="R219" s="556"/>
      <c r="S219" s="556"/>
      <c r="T219" s="556"/>
      <c r="U219" s="556"/>
      <c r="V219" s="556"/>
      <c r="W219" s="556"/>
      <c r="X219" s="556"/>
      <c r="Y219" s="98"/>
      <c r="Z219" s="20"/>
      <c r="AA219" s="585"/>
      <c r="AB219" s="289"/>
      <c r="AC219" s="289"/>
      <c r="AD219" s="535">
        <f t="shared" si="83"/>
        <v>0</v>
      </c>
      <c r="AE219" s="289"/>
      <c r="AF219" s="423"/>
      <c r="AG219" s="423"/>
      <c r="AH219" s="423"/>
      <c r="AI219" s="423"/>
      <c r="AJ219" s="289"/>
      <c r="AK219" s="20"/>
      <c r="AL219" s="20"/>
      <c r="AM219" s="20"/>
      <c r="AN219" s="20"/>
      <c r="AO219" s="20"/>
      <c r="AP219" s="20"/>
    </row>
    <row r="220" spans="1:42" ht="19.2" customHeight="1">
      <c r="A220" s="100" t="s">
        <v>622</v>
      </c>
      <c r="B220" s="203"/>
      <c r="C220" s="203"/>
      <c r="D220" s="638" t="str">
        <f t="shared" si="81"/>
        <v/>
      </c>
      <c r="E220" s="614"/>
      <c r="F220" s="15"/>
      <c r="G220" s="34"/>
      <c r="H220" s="199"/>
      <c r="I220" s="125"/>
      <c r="J220" s="245">
        <v>60000</v>
      </c>
      <c r="K220" s="621">
        <f t="shared" si="84"/>
        <v>60000</v>
      </c>
      <c r="L220" s="241">
        <f t="shared" ref="L220:X220" si="86">SUM(L221:L222)</f>
        <v>0</v>
      </c>
      <c r="M220" s="274">
        <f t="shared" si="86"/>
        <v>60000</v>
      </c>
      <c r="N220" s="274">
        <f t="shared" si="86"/>
        <v>0</v>
      </c>
      <c r="O220" s="274">
        <f t="shared" si="86"/>
        <v>0</v>
      </c>
      <c r="P220" s="274">
        <f t="shared" si="86"/>
        <v>0</v>
      </c>
      <c r="Q220" s="553">
        <f t="shared" si="86"/>
        <v>0</v>
      </c>
      <c r="R220" s="553">
        <f t="shared" si="86"/>
        <v>0</v>
      </c>
      <c r="S220" s="553"/>
      <c r="T220" s="553"/>
      <c r="U220" s="553"/>
      <c r="V220" s="553">
        <f t="shared" si="86"/>
        <v>0</v>
      </c>
      <c r="W220" s="553">
        <f t="shared" si="86"/>
        <v>0</v>
      </c>
      <c r="X220" s="553">
        <f t="shared" si="86"/>
        <v>0</v>
      </c>
      <c r="Y220" s="96"/>
      <c r="Z220" s="20"/>
      <c r="AA220" s="585"/>
      <c r="AB220" s="289"/>
      <c r="AC220" s="289"/>
      <c r="AD220" s="535">
        <f t="shared" si="83"/>
        <v>0</v>
      </c>
      <c r="AE220" s="289"/>
      <c r="AF220" s="423"/>
      <c r="AG220" s="423"/>
      <c r="AH220" s="423"/>
      <c r="AI220" s="423"/>
      <c r="AJ220" s="289"/>
      <c r="AK220" s="20"/>
      <c r="AL220" s="20"/>
      <c r="AM220" s="20"/>
      <c r="AN220" s="20"/>
      <c r="AO220" s="20"/>
      <c r="AP220" s="20"/>
    </row>
    <row r="221" spans="1:42" ht="19.2" customHeight="1">
      <c r="A221" s="94"/>
      <c r="B221" s="203"/>
      <c r="C221" s="203" t="str">
        <f>LEFT(E221,3)</f>
        <v>201</v>
      </c>
      <c r="D221" s="638" t="str">
        <f t="shared" si="81"/>
        <v>20129</v>
      </c>
      <c r="E221" s="614">
        <v>2012901</v>
      </c>
      <c r="F221" s="14" t="s">
        <v>622</v>
      </c>
      <c r="G221" s="286" t="s">
        <v>655</v>
      </c>
      <c r="H221" s="38" t="s">
        <v>71</v>
      </c>
      <c r="I221" s="125">
        <v>303</v>
      </c>
      <c r="J221" s="245">
        <v>40000</v>
      </c>
      <c r="K221" s="621">
        <f t="shared" si="84"/>
        <v>40000</v>
      </c>
      <c r="L221" s="241"/>
      <c r="M221" s="271">
        <v>40000</v>
      </c>
      <c r="N221" s="259"/>
      <c r="O221" s="259"/>
      <c r="P221" s="247"/>
      <c r="Q221" s="553"/>
      <c r="R221" s="553"/>
      <c r="S221" s="553"/>
      <c r="T221" s="553"/>
      <c r="U221" s="553"/>
      <c r="V221" s="553"/>
      <c r="W221" s="553"/>
      <c r="X221" s="553"/>
      <c r="Y221" s="96"/>
      <c r="Z221" s="20"/>
      <c r="AA221" s="585"/>
      <c r="AB221" s="289"/>
      <c r="AC221" s="289"/>
      <c r="AD221" s="535">
        <f t="shared" si="83"/>
        <v>0</v>
      </c>
      <c r="AE221" s="289"/>
      <c r="AF221" s="423"/>
      <c r="AG221" s="423"/>
      <c r="AH221" s="423"/>
      <c r="AI221" s="423"/>
      <c r="AJ221" s="289"/>
      <c r="AK221" s="20"/>
      <c r="AL221" s="20"/>
      <c r="AM221" s="20"/>
      <c r="AN221" s="20"/>
      <c r="AO221" s="20"/>
      <c r="AP221" s="20"/>
    </row>
    <row r="222" spans="1:42" ht="19.2" customHeight="1">
      <c r="A222" s="94"/>
      <c r="B222" s="203"/>
      <c r="C222" s="203" t="str">
        <f>LEFT(E222,3)</f>
        <v>201</v>
      </c>
      <c r="D222" s="638" t="str">
        <f t="shared" si="81"/>
        <v>20129</v>
      </c>
      <c r="E222" s="614">
        <v>2012901</v>
      </c>
      <c r="F222" s="14" t="s">
        <v>622</v>
      </c>
      <c r="G222" s="288" t="s">
        <v>379</v>
      </c>
      <c r="H222" s="38" t="s">
        <v>65</v>
      </c>
      <c r="I222" s="125">
        <v>304</v>
      </c>
      <c r="J222" s="245">
        <v>20000</v>
      </c>
      <c r="K222" s="621">
        <f t="shared" si="84"/>
        <v>20000</v>
      </c>
      <c r="L222" s="241"/>
      <c r="M222" s="271">
        <v>20000</v>
      </c>
      <c r="N222" s="259"/>
      <c r="O222" s="259"/>
      <c r="P222" s="247"/>
      <c r="Q222" s="553"/>
      <c r="R222" s="553"/>
      <c r="S222" s="553"/>
      <c r="T222" s="553"/>
      <c r="U222" s="553"/>
      <c r="V222" s="553"/>
      <c r="W222" s="553"/>
      <c r="X222" s="553"/>
      <c r="Y222" s="96"/>
      <c r="Z222" s="20"/>
      <c r="AA222" s="585"/>
      <c r="AB222" s="289"/>
      <c r="AC222" s="289"/>
      <c r="AD222" s="535">
        <f t="shared" si="83"/>
        <v>0</v>
      </c>
      <c r="AE222" s="289"/>
      <c r="AF222" s="423"/>
      <c r="AG222" s="423"/>
      <c r="AH222" s="423"/>
      <c r="AI222" s="423"/>
      <c r="AJ222" s="289"/>
      <c r="AK222" s="20"/>
      <c r="AL222" s="20"/>
      <c r="AM222" s="20"/>
      <c r="AN222" s="20"/>
      <c r="AO222" s="20"/>
      <c r="AP222" s="20"/>
    </row>
    <row r="223" spans="1:42" ht="27.6" customHeight="1">
      <c r="A223" s="94"/>
      <c r="B223" s="203"/>
      <c r="C223" s="203" t="str">
        <f>LEFT(E223,3)</f>
        <v>229</v>
      </c>
      <c r="D223" s="638" t="str">
        <f>LEFT(E223,5)</f>
        <v>22999</v>
      </c>
      <c r="E223" s="219">
        <v>2299902</v>
      </c>
      <c r="F223" s="14" t="s">
        <v>622</v>
      </c>
      <c r="G223" s="474" t="s">
        <v>723</v>
      </c>
      <c r="H223" s="199" t="s">
        <v>65</v>
      </c>
      <c r="I223" s="125">
        <v>302</v>
      </c>
      <c r="J223" s="127">
        <v>200000</v>
      </c>
      <c r="K223" s="621">
        <f>SUM(L223:X223)</f>
        <v>200000</v>
      </c>
      <c r="L223" s="241"/>
      <c r="M223" s="463">
        <v>200000</v>
      </c>
      <c r="N223" s="140"/>
      <c r="O223" s="140"/>
      <c r="P223" s="247"/>
      <c r="Q223" s="553"/>
      <c r="R223" s="553"/>
      <c r="S223" s="553"/>
      <c r="T223" s="553"/>
      <c r="U223" s="553"/>
      <c r="V223" s="553"/>
      <c r="W223" s="553"/>
      <c r="X223" s="553"/>
      <c r="Y223" s="96"/>
      <c r="Z223" s="502" t="s">
        <v>834</v>
      </c>
      <c r="AA223" s="586"/>
      <c r="AB223" s="548"/>
      <c r="AC223" s="548"/>
      <c r="AD223" s="535">
        <f t="shared" si="83"/>
        <v>0</v>
      </c>
      <c r="AE223" s="548"/>
      <c r="AF223" s="423"/>
      <c r="AG223" s="423"/>
      <c r="AH223" s="423"/>
      <c r="AI223" s="423"/>
      <c r="AJ223" s="289"/>
      <c r="AK223" s="20"/>
      <c r="AL223" s="20"/>
      <c r="AM223" s="20"/>
      <c r="AN223" s="20"/>
      <c r="AO223" s="20"/>
      <c r="AP223" s="20"/>
    </row>
    <row r="224" spans="1:42" ht="19.2" customHeight="1">
      <c r="A224" s="94"/>
      <c r="B224" s="203"/>
      <c r="C224" s="203" t="str">
        <f>LEFT(E224,3)</f>
        <v>201</v>
      </c>
      <c r="D224" s="638" t="str">
        <f t="shared" ref="D224" si="87">LEFT(E224,5)</f>
        <v>20129</v>
      </c>
      <c r="E224" s="614">
        <v>2012901</v>
      </c>
      <c r="F224" s="14" t="s">
        <v>622</v>
      </c>
      <c r="G224" s="474" t="s">
        <v>830</v>
      </c>
      <c r="H224" s="38" t="s">
        <v>65</v>
      </c>
      <c r="I224" s="125">
        <v>302</v>
      </c>
      <c r="J224" s="245">
        <v>320000</v>
      </c>
      <c r="K224" s="621">
        <f t="shared" si="84"/>
        <v>460000</v>
      </c>
      <c r="L224" s="241"/>
      <c r="M224" s="271">
        <v>460000</v>
      </c>
      <c r="N224" s="259"/>
      <c r="O224" s="259"/>
      <c r="P224" s="247"/>
      <c r="Q224" s="553"/>
      <c r="R224" s="553"/>
      <c r="S224" s="553"/>
      <c r="T224" s="553"/>
      <c r="U224" s="553"/>
      <c r="V224" s="553"/>
      <c r="W224" s="553"/>
      <c r="X224" s="553"/>
      <c r="Y224" s="96"/>
      <c r="Z224" s="20" t="s">
        <v>367</v>
      </c>
      <c r="AA224" s="585"/>
      <c r="AB224" s="289"/>
      <c r="AC224" s="289"/>
      <c r="AD224" s="535">
        <f t="shared" si="83"/>
        <v>0</v>
      </c>
      <c r="AE224" s="289"/>
      <c r="AF224" s="423"/>
      <c r="AG224" s="423"/>
      <c r="AH224" s="423"/>
      <c r="AI224" s="423"/>
      <c r="AJ224" s="289"/>
      <c r="AK224" s="20"/>
      <c r="AL224" s="20"/>
      <c r="AM224" s="20"/>
      <c r="AN224" s="20"/>
      <c r="AO224" s="20"/>
      <c r="AP224" s="20"/>
    </row>
    <row r="225" spans="1:42" ht="19.2" customHeight="1">
      <c r="A225" s="94"/>
      <c r="B225" s="203"/>
      <c r="C225" s="203"/>
      <c r="D225" s="638"/>
      <c r="E225" s="614"/>
      <c r="F225" s="14"/>
      <c r="G225" s="288"/>
      <c r="H225" s="38"/>
      <c r="I225" s="125"/>
      <c r="J225" s="245"/>
      <c r="K225" s="621"/>
      <c r="L225" s="241"/>
      <c r="M225" s="271"/>
      <c r="N225" s="259"/>
      <c r="O225" s="259"/>
      <c r="P225" s="247"/>
      <c r="Q225" s="553"/>
      <c r="R225" s="553"/>
      <c r="S225" s="553"/>
      <c r="T225" s="553"/>
      <c r="U225" s="553"/>
      <c r="V225" s="553"/>
      <c r="W225" s="553"/>
      <c r="X225" s="553"/>
      <c r="Y225" s="96"/>
      <c r="Z225" s="20"/>
      <c r="AA225" s="585"/>
      <c r="AB225" s="289"/>
      <c r="AC225" s="289"/>
      <c r="AD225" s="535">
        <f t="shared" si="83"/>
        <v>0</v>
      </c>
      <c r="AE225" s="289"/>
      <c r="AF225" s="423"/>
      <c r="AG225" s="423"/>
      <c r="AH225" s="423"/>
      <c r="AI225" s="423"/>
      <c r="AJ225" s="289"/>
      <c r="AK225" s="20"/>
      <c r="AL225" s="20"/>
      <c r="AM225" s="20"/>
      <c r="AN225" s="20"/>
      <c r="AO225" s="20"/>
      <c r="AP225" s="20"/>
    </row>
    <row r="226" spans="1:42" ht="19.2" customHeight="1">
      <c r="A226" s="99" t="s">
        <v>592</v>
      </c>
      <c r="B226" s="203">
        <v>3</v>
      </c>
      <c r="C226" s="203"/>
      <c r="D226" s="638" t="str">
        <f>LEFT(E226,5)</f>
        <v/>
      </c>
      <c r="E226" s="617"/>
      <c r="F226" s="7"/>
      <c r="G226" s="34"/>
      <c r="H226" s="199"/>
      <c r="I226" s="125"/>
      <c r="J226" s="245">
        <v>1574560</v>
      </c>
      <c r="K226" s="621">
        <f t="shared" si="84"/>
        <v>542288</v>
      </c>
      <c r="L226" s="241">
        <f t="shared" ref="L226:R226" si="88">SUM(L227:L239)</f>
        <v>297664</v>
      </c>
      <c r="M226" s="274">
        <f t="shared" si="88"/>
        <v>210200</v>
      </c>
      <c r="N226" s="274">
        <f t="shared" si="88"/>
        <v>34424</v>
      </c>
      <c r="O226" s="274">
        <f t="shared" si="88"/>
        <v>0</v>
      </c>
      <c r="P226" s="274">
        <f t="shared" si="88"/>
        <v>0</v>
      </c>
      <c r="Q226" s="553">
        <f t="shared" si="88"/>
        <v>0</v>
      </c>
      <c r="R226" s="553">
        <f t="shared" si="88"/>
        <v>0</v>
      </c>
      <c r="S226" s="553"/>
      <c r="T226" s="553"/>
      <c r="U226" s="553"/>
      <c r="V226" s="553">
        <f>SUM(V227:V239)</f>
        <v>0</v>
      </c>
      <c r="W226" s="553">
        <f>SUM(W227:W239)</f>
        <v>0</v>
      </c>
      <c r="X226" s="553">
        <f>SUM(X227:X239)</f>
        <v>0</v>
      </c>
      <c r="Y226" s="274"/>
      <c r="Z226" s="20"/>
      <c r="AA226" s="585"/>
      <c r="AB226" s="289"/>
      <c r="AC226" s="289">
        <v>1185888</v>
      </c>
      <c r="AD226" s="535">
        <f t="shared" si="83"/>
        <v>1185888</v>
      </c>
      <c r="AE226" s="289">
        <f>SUM(AF226:AI226)</f>
        <v>1185888</v>
      </c>
      <c r="AF226" s="423">
        <v>290524</v>
      </c>
      <c r="AG226" s="423">
        <v>505000</v>
      </c>
      <c r="AH226" s="423">
        <v>390364</v>
      </c>
      <c r="AI226" s="423"/>
      <c r="AJ226" s="289"/>
      <c r="AK226" s="20"/>
      <c r="AL226" s="20"/>
      <c r="AM226" s="20"/>
      <c r="AN226" s="20"/>
      <c r="AO226" s="20"/>
      <c r="AP226" s="20"/>
    </row>
    <row r="227" spans="1:42" ht="19.2" customHeight="1">
      <c r="A227" s="99"/>
      <c r="B227" s="203"/>
      <c r="C227" s="203" t="str">
        <f t="shared" ref="C227:C232" si="89">LEFT(E227,3)</f>
        <v>204</v>
      </c>
      <c r="D227" s="638" t="str">
        <f t="shared" ref="D227:D232" si="90">LEFT(E227,5)</f>
        <v>20402</v>
      </c>
      <c r="E227" s="614">
        <v>2040201</v>
      </c>
      <c r="F227" s="7" t="s">
        <v>592</v>
      </c>
      <c r="G227" s="283" t="s">
        <v>375</v>
      </c>
      <c r="H227" s="125" t="s">
        <v>65</v>
      </c>
      <c r="I227" s="125">
        <v>301</v>
      </c>
      <c r="J227" s="245">
        <v>365352</v>
      </c>
      <c r="K227" s="621">
        <f t="shared" si="84"/>
        <v>234336</v>
      </c>
      <c r="L227" s="241">
        <v>234336</v>
      </c>
      <c r="M227" s="463"/>
      <c r="N227" s="245"/>
      <c r="O227" s="245"/>
      <c r="P227" s="245"/>
      <c r="Q227" s="553"/>
      <c r="R227" s="553"/>
      <c r="S227" s="553"/>
      <c r="T227" s="553"/>
      <c r="U227" s="553"/>
      <c r="V227" s="553"/>
      <c r="W227" s="553"/>
      <c r="X227" s="553"/>
      <c r="Y227" s="96"/>
      <c r="Z227" s="20"/>
      <c r="AA227" s="585"/>
      <c r="AB227" s="289"/>
      <c r="AC227" s="289"/>
      <c r="AD227" s="535">
        <f t="shared" si="83"/>
        <v>0</v>
      </c>
      <c r="AE227" s="289"/>
      <c r="AF227" s="423"/>
      <c r="AG227" s="423"/>
      <c r="AH227" s="423"/>
      <c r="AI227" s="423"/>
      <c r="AJ227" s="289"/>
      <c r="AK227" s="20"/>
      <c r="AL227" s="20"/>
      <c r="AM227" s="20"/>
      <c r="AN227" s="20"/>
      <c r="AO227" s="20"/>
      <c r="AP227" s="20"/>
    </row>
    <row r="228" spans="1:42" ht="19.2" customHeight="1">
      <c r="A228" s="99"/>
      <c r="B228" s="203"/>
      <c r="C228" s="203" t="str">
        <f t="shared" si="89"/>
        <v>204</v>
      </c>
      <c r="D228" s="638" t="str">
        <f t="shared" si="90"/>
        <v>20402</v>
      </c>
      <c r="E228" s="614">
        <v>2040201</v>
      </c>
      <c r="F228" s="7" t="s">
        <v>592</v>
      </c>
      <c r="G228" s="283" t="s">
        <v>376</v>
      </c>
      <c r="H228" s="125" t="s">
        <v>65</v>
      </c>
      <c r="I228" s="125">
        <v>301</v>
      </c>
      <c r="J228" s="245">
        <v>70000</v>
      </c>
      <c r="K228" s="621">
        <f t="shared" si="84"/>
        <v>33000</v>
      </c>
      <c r="L228" s="281">
        <v>33000</v>
      </c>
      <c r="M228" s="463"/>
      <c r="N228" s="245"/>
      <c r="O228" s="245"/>
      <c r="P228" s="245"/>
      <c r="Q228" s="553"/>
      <c r="R228" s="553"/>
      <c r="S228" s="553"/>
      <c r="T228" s="553"/>
      <c r="U228" s="553"/>
      <c r="V228" s="553"/>
      <c r="W228" s="553"/>
      <c r="X228" s="553"/>
      <c r="Y228" s="96"/>
      <c r="Z228" s="20"/>
      <c r="AA228" s="585"/>
      <c r="AB228" s="289"/>
      <c r="AC228" s="289"/>
      <c r="AD228" s="535">
        <f t="shared" si="83"/>
        <v>0</v>
      </c>
      <c r="AE228" s="289"/>
      <c r="AF228" s="423"/>
      <c r="AG228" s="423"/>
      <c r="AH228" s="423"/>
      <c r="AI228" s="423"/>
      <c r="AJ228" s="289"/>
      <c r="AK228" s="20"/>
      <c r="AL228" s="20"/>
      <c r="AM228" s="20"/>
      <c r="AN228" s="20"/>
      <c r="AO228" s="20"/>
      <c r="AP228" s="20"/>
    </row>
    <row r="229" spans="1:42" ht="19.2" customHeight="1">
      <c r="A229" s="99"/>
      <c r="B229" s="203"/>
      <c r="C229" s="203" t="str">
        <f t="shared" si="89"/>
        <v>204</v>
      </c>
      <c r="D229" s="638" t="str">
        <f t="shared" si="90"/>
        <v>20402</v>
      </c>
      <c r="E229" s="614">
        <v>2040201</v>
      </c>
      <c r="F229" s="7" t="s">
        <v>592</v>
      </c>
      <c r="G229" s="283" t="s">
        <v>377</v>
      </c>
      <c r="H229" s="125" t="s">
        <v>65</v>
      </c>
      <c r="I229" s="125">
        <v>301</v>
      </c>
      <c r="J229" s="245">
        <v>30446</v>
      </c>
      <c r="K229" s="621">
        <f t="shared" si="84"/>
        <v>19528</v>
      </c>
      <c r="L229" s="241">
        <v>19528</v>
      </c>
      <c r="M229" s="463"/>
      <c r="N229" s="245"/>
      <c r="O229" s="245"/>
      <c r="P229" s="245"/>
      <c r="Q229" s="553"/>
      <c r="R229" s="553"/>
      <c r="S229" s="553"/>
      <c r="T229" s="553"/>
      <c r="U229" s="553"/>
      <c r="V229" s="553"/>
      <c r="W229" s="553"/>
      <c r="X229" s="553"/>
      <c r="Y229" s="96"/>
      <c r="Z229" s="20"/>
      <c r="AA229" s="585"/>
      <c r="AB229" s="289"/>
      <c r="AC229" s="289"/>
      <c r="AD229" s="535">
        <f t="shared" si="83"/>
        <v>0</v>
      </c>
      <c r="AE229" s="289"/>
      <c r="AF229" s="423"/>
      <c r="AG229" s="423"/>
      <c r="AH229" s="423"/>
      <c r="AI229" s="423"/>
      <c r="AJ229" s="289"/>
      <c r="AK229" s="20"/>
      <c r="AL229" s="20"/>
      <c r="AM229" s="20"/>
      <c r="AN229" s="20"/>
      <c r="AO229" s="20"/>
      <c r="AP229" s="20"/>
    </row>
    <row r="230" spans="1:42" ht="19.2" customHeight="1">
      <c r="A230" s="99"/>
      <c r="B230" s="203"/>
      <c r="C230" s="203" t="str">
        <f t="shared" si="89"/>
        <v>204</v>
      </c>
      <c r="D230" s="638" t="str">
        <f t="shared" si="90"/>
        <v>20402</v>
      </c>
      <c r="E230" s="614">
        <v>2040201</v>
      </c>
      <c r="F230" s="7" t="s">
        <v>592</v>
      </c>
      <c r="G230" s="283" t="s">
        <v>917</v>
      </c>
      <c r="H230" s="125" t="s">
        <v>65</v>
      </c>
      <c r="I230" s="125">
        <v>301</v>
      </c>
      <c r="J230" s="245">
        <v>39600</v>
      </c>
      <c r="K230" s="621">
        <f t="shared" si="84"/>
        <v>10800</v>
      </c>
      <c r="L230" s="241">
        <v>10800</v>
      </c>
      <c r="M230" s="463"/>
      <c r="N230" s="245"/>
      <c r="O230" s="245"/>
      <c r="P230" s="245"/>
      <c r="Q230" s="553"/>
      <c r="R230" s="553"/>
      <c r="S230" s="553"/>
      <c r="T230" s="553"/>
      <c r="U230" s="553"/>
      <c r="V230" s="553"/>
      <c r="W230" s="553"/>
      <c r="X230" s="553"/>
      <c r="Y230" s="96"/>
      <c r="Z230" s="20"/>
      <c r="AA230" s="585"/>
      <c r="AB230" s="289"/>
      <c r="AC230" s="289"/>
      <c r="AD230" s="535">
        <f t="shared" si="83"/>
        <v>0</v>
      </c>
      <c r="AE230" s="289"/>
      <c r="AF230" s="423"/>
      <c r="AG230" s="423"/>
      <c r="AH230" s="423"/>
      <c r="AI230" s="423"/>
      <c r="AJ230" s="289"/>
      <c r="AK230" s="20"/>
      <c r="AL230" s="20"/>
      <c r="AM230" s="20"/>
      <c r="AN230" s="20"/>
      <c r="AO230" s="20"/>
      <c r="AP230" s="20"/>
    </row>
    <row r="231" spans="1:42" ht="19.2" customHeight="1">
      <c r="A231" s="99"/>
      <c r="B231" s="203"/>
      <c r="C231" s="203" t="str">
        <f t="shared" si="89"/>
        <v>204</v>
      </c>
      <c r="D231" s="638" t="str">
        <f t="shared" si="90"/>
        <v>20402</v>
      </c>
      <c r="E231" s="614">
        <v>2040201</v>
      </c>
      <c r="F231" s="7" t="s">
        <v>592</v>
      </c>
      <c r="G231" s="283" t="s">
        <v>916</v>
      </c>
      <c r="H231" s="125" t="s">
        <v>65</v>
      </c>
      <c r="I231" s="124">
        <v>302</v>
      </c>
      <c r="J231" s="245">
        <v>58800</v>
      </c>
      <c r="K231" s="621">
        <f t="shared" si="84"/>
        <v>25200</v>
      </c>
      <c r="L231" s="241"/>
      <c r="M231" s="245">
        <v>25200</v>
      </c>
      <c r="O231" s="245"/>
      <c r="P231" s="245"/>
      <c r="Q231" s="553"/>
      <c r="R231" s="553"/>
      <c r="S231" s="553"/>
      <c r="T231" s="553"/>
      <c r="U231" s="553"/>
      <c r="V231" s="553"/>
      <c r="W231" s="553"/>
      <c r="X231" s="553"/>
      <c r="Y231" s="96"/>
      <c r="Z231" s="20"/>
      <c r="AA231" s="585"/>
      <c r="AB231" s="289"/>
      <c r="AC231" s="289"/>
      <c r="AD231" s="535">
        <f t="shared" si="83"/>
        <v>0</v>
      </c>
      <c r="AE231" s="289"/>
      <c r="AF231" s="423"/>
      <c r="AG231" s="423"/>
      <c r="AH231" s="423"/>
      <c r="AI231" s="423"/>
      <c r="AJ231" s="289"/>
      <c r="AK231" s="20"/>
      <c r="AL231" s="20"/>
      <c r="AM231" s="20"/>
      <c r="AN231" s="20"/>
      <c r="AO231" s="20"/>
      <c r="AP231" s="20"/>
    </row>
    <row r="232" spans="1:42" ht="19.2" customHeight="1">
      <c r="A232" s="99"/>
      <c r="B232" s="203"/>
      <c r="C232" s="203" t="str">
        <f t="shared" si="89"/>
        <v>204</v>
      </c>
      <c r="D232" s="638" t="str">
        <f t="shared" si="90"/>
        <v>20402</v>
      </c>
      <c r="E232" s="614">
        <v>2040201</v>
      </c>
      <c r="F232" s="7" t="s">
        <v>592</v>
      </c>
      <c r="G232" s="283" t="s">
        <v>378</v>
      </c>
      <c r="H232" s="125" t="s">
        <v>65</v>
      </c>
      <c r="I232" s="125">
        <v>303</v>
      </c>
      <c r="J232" s="245">
        <v>43842</v>
      </c>
      <c r="K232" s="621">
        <f t="shared" si="84"/>
        <v>34424</v>
      </c>
      <c r="L232" s="241"/>
      <c r="M232" s="463"/>
      <c r="N232" s="245">
        <v>34424</v>
      </c>
      <c r="O232" s="245"/>
      <c r="P232" s="245"/>
      <c r="Q232" s="553"/>
      <c r="R232" s="553"/>
      <c r="S232" s="553"/>
      <c r="T232" s="553"/>
      <c r="U232" s="553"/>
      <c r="V232" s="553"/>
      <c r="W232" s="553"/>
      <c r="X232" s="553"/>
      <c r="Y232" s="96"/>
      <c r="Z232" s="20"/>
      <c r="AA232" s="585"/>
      <c r="AB232" s="289"/>
      <c r="AC232" s="289"/>
      <c r="AD232" s="535">
        <f t="shared" si="83"/>
        <v>0</v>
      </c>
      <c r="AE232" s="289"/>
      <c r="AF232" s="423"/>
      <c r="AG232" s="423"/>
      <c r="AH232" s="423"/>
      <c r="AI232" s="423"/>
      <c r="AJ232" s="289"/>
      <c r="AK232" s="20"/>
      <c r="AL232" s="20"/>
      <c r="AM232" s="20"/>
      <c r="AN232" s="20"/>
      <c r="AO232" s="20"/>
      <c r="AP232" s="20"/>
    </row>
    <row r="233" spans="1:42" ht="19.2" customHeight="1">
      <c r="A233" s="636"/>
      <c r="B233" s="637"/>
      <c r="C233" s="637" t="str">
        <f t="shared" ref="C233" si="91">LEFT(E233,3)</f>
        <v>204</v>
      </c>
      <c r="D233" s="638" t="str">
        <f t="shared" ref="D233" si="92">LEFT(E233,5)</f>
        <v>20402</v>
      </c>
      <c r="E233" s="614">
        <v>2040201</v>
      </c>
      <c r="F233" s="635" t="s">
        <v>592</v>
      </c>
      <c r="G233" s="283" t="s">
        <v>2457</v>
      </c>
      <c r="H233" s="125" t="s">
        <v>65</v>
      </c>
      <c r="I233" s="125">
        <v>302</v>
      </c>
      <c r="J233" s="245"/>
      <c r="K233" s="621">
        <f t="shared" si="84"/>
        <v>15000</v>
      </c>
      <c r="L233" s="241"/>
      <c r="M233" s="463">
        <v>15000</v>
      </c>
      <c r="N233" s="245"/>
      <c r="O233" s="245"/>
      <c r="P233" s="245"/>
      <c r="Q233" s="553"/>
      <c r="R233" s="553"/>
      <c r="S233" s="553"/>
      <c r="T233" s="553"/>
      <c r="U233" s="553"/>
      <c r="V233" s="553"/>
      <c r="W233" s="553"/>
      <c r="X233" s="553"/>
      <c r="Y233" s="96"/>
      <c r="Z233" s="20"/>
      <c r="AA233" s="585"/>
      <c r="AB233" s="289"/>
      <c r="AC233" s="289"/>
      <c r="AD233" s="535"/>
      <c r="AE233" s="289"/>
      <c r="AF233" s="423"/>
      <c r="AG233" s="423"/>
      <c r="AH233" s="423"/>
      <c r="AI233" s="423"/>
      <c r="AJ233" s="289"/>
      <c r="AK233" s="20"/>
      <c r="AL233" s="20"/>
      <c r="AM233" s="20"/>
      <c r="AN233" s="20"/>
      <c r="AO233" s="20"/>
      <c r="AP233" s="20"/>
    </row>
    <row r="234" spans="1:42" ht="19.2" customHeight="1">
      <c r="A234" s="99"/>
      <c r="B234" s="203"/>
      <c r="C234" s="203" t="str">
        <f t="shared" ref="C234:C238" si="93">LEFT(E234,3)</f>
        <v>204</v>
      </c>
      <c r="D234" s="638" t="str">
        <f t="shared" ref="D234:D240" si="94">LEFT(E234,5)</f>
        <v>20402</v>
      </c>
      <c r="E234" s="614">
        <v>2040201</v>
      </c>
      <c r="F234" s="635" t="s">
        <v>592</v>
      </c>
      <c r="G234" s="283" t="s">
        <v>510</v>
      </c>
      <c r="H234" s="125" t="s">
        <v>65</v>
      </c>
      <c r="I234" s="125">
        <v>303</v>
      </c>
      <c r="J234" s="245">
        <v>200000</v>
      </c>
      <c r="K234" s="621">
        <f t="shared" si="84"/>
        <v>75000</v>
      </c>
      <c r="L234" s="241"/>
      <c r="M234" s="712">
        <v>75000</v>
      </c>
      <c r="N234" s="245"/>
      <c r="O234" s="245"/>
      <c r="P234" s="245"/>
      <c r="Q234" s="553"/>
      <c r="R234" s="553"/>
      <c r="S234" s="553"/>
      <c r="T234" s="553"/>
      <c r="U234" s="553"/>
      <c r="V234" s="553"/>
      <c r="W234" s="553"/>
      <c r="X234" s="553"/>
      <c r="Y234" s="96"/>
      <c r="Z234" s="20"/>
      <c r="AA234" s="585"/>
      <c r="AB234" s="289"/>
      <c r="AC234" s="289"/>
      <c r="AD234" s="535">
        <f t="shared" si="83"/>
        <v>0</v>
      </c>
      <c r="AE234" s="289"/>
      <c r="AF234" s="423"/>
      <c r="AG234" s="423"/>
      <c r="AH234" s="423"/>
      <c r="AI234" s="423"/>
      <c r="AJ234" s="289"/>
      <c r="AK234" s="20"/>
      <c r="AL234" s="20"/>
      <c r="AM234" s="20"/>
      <c r="AN234" s="20"/>
      <c r="AO234" s="20"/>
      <c r="AP234" s="20"/>
    </row>
    <row r="235" spans="1:42" ht="19.2" customHeight="1">
      <c r="A235" s="99"/>
      <c r="B235" s="203"/>
      <c r="C235" s="203" t="str">
        <f t="shared" si="93"/>
        <v>204</v>
      </c>
      <c r="D235" s="638" t="str">
        <f t="shared" si="94"/>
        <v>20402</v>
      </c>
      <c r="E235" s="614">
        <v>2040201</v>
      </c>
      <c r="F235" s="7" t="s">
        <v>592</v>
      </c>
      <c r="G235" s="283" t="s">
        <v>2477</v>
      </c>
      <c r="H235" s="125" t="s">
        <v>65</v>
      </c>
      <c r="I235" s="125">
        <v>303</v>
      </c>
      <c r="J235" s="245">
        <v>20000</v>
      </c>
      <c r="K235" s="621">
        <f t="shared" si="84"/>
        <v>20000</v>
      </c>
      <c r="L235" s="241"/>
      <c r="M235" s="712">
        <v>20000</v>
      </c>
      <c r="N235" s="245"/>
      <c r="O235" s="245"/>
      <c r="P235" s="245"/>
      <c r="Q235" s="553"/>
      <c r="R235" s="553"/>
      <c r="S235" s="553"/>
      <c r="T235" s="553"/>
      <c r="U235" s="553"/>
      <c r="V235" s="553"/>
      <c r="W235" s="553"/>
      <c r="X235" s="553"/>
      <c r="Y235" s="96"/>
      <c r="Z235" s="20"/>
      <c r="AA235" s="585"/>
      <c r="AB235" s="289"/>
      <c r="AC235" s="289"/>
      <c r="AD235" s="535">
        <f t="shared" si="83"/>
        <v>0</v>
      </c>
      <c r="AE235" s="289"/>
      <c r="AF235" s="423"/>
      <c r="AG235" s="423"/>
      <c r="AH235" s="423"/>
      <c r="AI235" s="423"/>
      <c r="AJ235" s="289"/>
      <c r="AK235" s="20"/>
      <c r="AL235" s="20"/>
      <c r="AM235" s="20"/>
      <c r="AN235" s="20"/>
      <c r="AO235" s="20"/>
      <c r="AP235" s="20"/>
    </row>
    <row r="236" spans="1:42" ht="19.2" customHeight="1">
      <c r="A236" s="94"/>
      <c r="B236" s="203"/>
      <c r="C236" s="203" t="str">
        <f t="shared" ref="C236" si="95">LEFT(E236,3)</f>
        <v>204</v>
      </c>
      <c r="D236" s="638" t="str">
        <f t="shared" ref="D236" si="96">LEFT(E236,5)</f>
        <v>20402</v>
      </c>
      <c r="E236" s="614">
        <v>2040201</v>
      </c>
      <c r="F236" s="7" t="s">
        <v>592</v>
      </c>
      <c r="G236" s="474" t="s">
        <v>831</v>
      </c>
      <c r="H236" s="125" t="s">
        <v>71</v>
      </c>
      <c r="I236" s="125">
        <v>303</v>
      </c>
      <c r="J236" s="127"/>
      <c r="K236" s="621">
        <f>SUM(L236:X236)</f>
        <v>10000</v>
      </c>
      <c r="L236" s="241"/>
      <c r="M236" s="271">
        <v>10000</v>
      </c>
      <c r="N236" s="259"/>
      <c r="O236" s="259"/>
      <c r="P236" s="247"/>
      <c r="Q236" s="553"/>
      <c r="R236" s="553"/>
      <c r="S236" s="553"/>
      <c r="T236" s="553"/>
      <c r="U236" s="553"/>
      <c r="V236" s="553"/>
      <c r="W236" s="553"/>
      <c r="X236" s="553"/>
      <c r="Y236" s="96"/>
      <c r="Z236" s="20"/>
      <c r="AA236" s="585"/>
      <c r="AB236" s="289"/>
      <c r="AC236" s="289"/>
      <c r="AD236" s="535">
        <f>AE236+AJ236</f>
        <v>0</v>
      </c>
      <c r="AE236" s="289"/>
      <c r="AF236" s="423"/>
      <c r="AG236" s="423"/>
      <c r="AH236" s="423"/>
      <c r="AI236" s="423"/>
      <c r="AJ236" s="289"/>
      <c r="AK236" s="20"/>
      <c r="AL236" s="20"/>
      <c r="AM236" s="20"/>
      <c r="AN236" s="20"/>
      <c r="AO236" s="20"/>
      <c r="AP236" s="20"/>
    </row>
    <row r="237" spans="1:42" ht="19.2" customHeight="1">
      <c r="A237" s="94"/>
      <c r="B237" s="203"/>
      <c r="C237" s="203" t="str">
        <f t="shared" si="93"/>
        <v>204</v>
      </c>
      <c r="D237" s="638" t="str">
        <f t="shared" si="94"/>
        <v>20402</v>
      </c>
      <c r="E237" s="614">
        <v>2040201</v>
      </c>
      <c r="F237" s="7" t="s">
        <v>592</v>
      </c>
      <c r="G237" s="474" t="s">
        <v>791</v>
      </c>
      <c r="H237" s="125" t="s">
        <v>71</v>
      </c>
      <c r="I237" s="125">
        <v>302</v>
      </c>
      <c r="J237" s="127">
        <v>60000</v>
      </c>
      <c r="K237" s="621">
        <f t="shared" si="84"/>
        <v>60000</v>
      </c>
      <c r="L237" s="241"/>
      <c r="M237" s="271">
        <v>60000</v>
      </c>
      <c r="N237" s="259"/>
      <c r="O237" s="259"/>
      <c r="P237" s="247"/>
      <c r="Q237" s="553"/>
      <c r="R237" s="553"/>
      <c r="S237" s="553"/>
      <c r="T237" s="553"/>
      <c r="U237" s="553"/>
      <c r="V237" s="553"/>
      <c r="W237" s="553"/>
      <c r="X237" s="553"/>
      <c r="Y237" s="96"/>
      <c r="Z237" s="20"/>
      <c r="AA237" s="585"/>
      <c r="AB237" s="289"/>
      <c r="AC237" s="289"/>
      <c r="AD237" s="535">
        <f t="shared" si="83"/>
        <v>0</v>
      </c>
      <c r="AE237" s="289"/>
      <c r="AF237" s="423"/>
      <c r="AG237" s="423"/>
      <c r="AH237" s="423"/>
      <c r="AI237" s="423"/>
      <c r="AJ237" s="289"/>
      <c r="AK237" s="20"/>
      <c r="AL237" s="20"/>
      <c r="AM237" s="20"/>
      <c r="AN237" s="20"/>
      <c r="AO237" s="20"/>
      <c r="AP237" s="20"/>
    </row>
    <row r="238" spans="1:42" ht="19.2" customHeight="1">
      <c r="A238" s="94"/>
      <c r="B238" s="203"/>
      <c r="C238" s="203" t="str">
        <f t="shared" si="93"/>
        <v>204</v>
      </c>
      <c r="D238" s="638" t="str">
        <f t="shared" si="94"/>
        <v>20402</v>
      </c>
      <c r="E238" s="614">
        <v>2040201</v>
      </c>
      <c r="F238" s="7" t="s">
        <v>592</v>
      </c>
      <c r="G238" s="291" t="s">
        <v>661</v>
      </c>
      <c r="H238" s="125" t="s">
        <v>71</v>
      </c>
      <c r="I238" s="125">
        <v>302</v>
      </c>
      <c r="J238" s="127">
        <v>5000</v>
      </c>
      <c r="K238" s="621">
        <f t="shared" si="84"/>
        <v>5000</v>
      </c>
      <c r="L238" s="241"/>
      <c r="M238" s="271">
        <v>5000</v>
      </c>
      <c r="N238" s="259"/>
      <c r="O238" s="259"/>
      <c r="P238" s="247"/>
      <c r="Q238" s="553"/>
      <c r="R238" s="553"/>
      <c r="S238" s="553"/>
      <c r="T238" s="553"/>
      <c r="U238" s="553"/>
      <c r="V238" s="553"/>
      <c r="W238" s="553"/>
      <c r="X238" s="553"/>
      <c r="Y238" s="96"/>
      <c r="Z238" s="20"/>
      <c r="AA238" s="585"/>
      <c r="AB238" s="289"/>
      <c r="AC238" s="289"/>
      <c r="AD238" s="535">
        <f t="shared" si="83"/>
        <v>0</v>
      </c>
      <c r="AE238" s="289"/>
      <c r="AF238" s="423"/>
      <c r="AG238" s="423"/>
      <c r="AH238" s="423"/>
      <c r="AI238" s="423"/>
      <c r="AJ238" s="289"/>
      <c r="AK238" s="20"/>
      <c r="AL238" s="20"/>
      <c r="AM238" s="20"/>
      <c r="AN238" s="20"/>
      <c r="AO238" s="20"/>
      <c r="AP238" s="20"/>
    </row>
    <row r="239" spans="1:42" ht="19.2" customHeight="1">
      <c r="A239" s="94"/>
      <c r="B239" s="203"/>
      <c r="C239" s="203"/>
      <c r="D239" s="638"/>
      <c r="E239" s="614"/>
      <c r="F239" s="7"/>
      <c r="G239" s="291"/>
      <c r="H239" s="199"/>
      <c r="I239" s="125"/>
      <c r="J239" s="245"/>
      <c r="K239" s="621"/>
      <c r="L239" s="241"/>
      <c r="M239" s="463"/>
      <c r="N239" s="140"/>
      <c r="O239" s="140"/>
      <c r="P239" s="97"/>
      <c r="Q239" s="558"/>
      <c r="R239" s="558"/>
      <c r="S239" s="558"/>
      <c r="T239" s="558"/>
      <c r="U239" s="558"/>
      <c r="V239" s="558"/>
      <c r="W239" s="558"/>
      <c r="X239" s="558"/>
      <c r="Y239" s="97"/>
      <c r="Z239" s="20"/>
      <c r="AA239" s="585"/>
      <c r="AB239" s="289"/>
      <c r="AC239" s="289"/>
      <c r="AD239" s="535">
        <f t="shared" si="83"/>
        <v>0</v>
      </c>
      <c r="AE239" s="289"/>
      <c r="AF239" s="423"/>
      <c r="AG239" s="423"/>
      <c r="AH239" s="423"/>
      <c r="AI239" s="423"/>
      <c r="AJ239" s="289"/>
      <c r="AK239" s="20"/>
      <c r="AL239" s="20"/>
      <c r="AM239" s="20"/>
      <c r="AN239" s="20"/>
      <c r="AO239" s="20"/>
      <c r="AP239" s="20"/>
    </row>
    <row r="240" spans="1:42" ht="19.2" customHeight="1">
      <c r="A240" s="94"/>
      <c r="B240" s="203"/>
      <c r="C240" s="203"/>
      <c r="D240" s="638" t="str">
        <f t="shared" si="94"/>
        <v/>
      </c>
      <c r="E240" s="614"/>
      <c r="F240" s="7"/>
      <c r="G240" s="291"/>
      <c r="H240" s="199"/>
      <c r="I240" s="125"/>
      <c r="J240" s="127"/>
      <c r="K240" s="621"/>
      <c r="L240" s="241"/>
      <c r="M240" s="463"/>
      <c r="N240" s="140"/>
      <c r="O240" s="140"/>
      <c r="P240" s="97"/>
      <c r="Q240" s="558"/>
      <c r="R240" s="558"/>
      <c r="S240" s="558"/>
      <c r="T240" s="558"/>
      <c r="U240" s="558"/>
      <c r="V240" s="558"/>
      <c r="W240" s="558"/>
      <c r="X240" s="558"/>
      <c r="Y240" s="97"/>
      <c r="Z240" s="20"/>
      <c r="AA240" s="585"/>
      <c r="AB240" s="289"/>
      <c r="AC240" s="289"/>
      <c r="AD240" s="535">
        <f t="shared" si="83"/>
        <v>0</v>
      </c>
      <c r="AE240" s="289"/>
      <c r="AF240" s="423"/>
      <c r="AG240" s="423"/>
      <c r="AH240" s="423"/>
      <c r="AI240" s="423"/>
      <c r="AJ240" s="289"/>
      <c r="AK240" s="20"/>
      <c r="AL240" s="20"/>
      <c r="AM240" s="20"/>
      <c r="AN240" s="20"/>
      <c r="AO240" s="20"/>
      <c r="AP240" s="20"/>
    </row>
    <row r="241" spans="1:42" ht="19.2" customHeight="1">
      <c r="A241" s="505" t="s">
        <v>792</v>
      </c>
      <c r="B241" s="203">
        <v>4</v>
      </c>
      <c r="C241" s="203"/>
      <c r="D241" s="638"/>
      <c r="E241" s="614"/>
      <c r="F241" s="7"/>
      <c r="G241" s="291"/>
      <c r="H241" s="199"/>
      <c r="I241" s="125"/>
      <c r="J241" s="248">
        <f>SUM(J242:J251)</f>
        <v>557200</v>
      </c>
      <c r="K241" s="621">
        <f t="shared" si="84"/>
        <v>1209105</v>
      </c>
      <c r="L241" s="248">
        <f t="shared" ref="L241:Z241" si="97">SUM(L242:L251)</f>
        <v>356815</v>
      </c>
      <c r="M241" s="248">
        <f t="shared" si="97"/>
        <v>136200</v>
      </c>
      <c r="N241" s="248">
        <f t="shared" si="97"/>
        <v>41090</v>
      </c>
      <c r="O241" s="248">
        <f t="shared" si="97"/>
        <v>0</v>
      </c>
      <c r="P241" s="248">
        <f t="shared" si="97"/>
        <v>0</v>
      </c>
      <c r="Q241" s="554">
        <f t="shared" si="97"/>
        <v>675000</v>
      </c>
      <c r="R241" s="554">
        <f t="shared" si="97"/>
        <v>0</v>
      </c>
      <c r="S241" s="554"/>
      <c r="T241" s="554"/>
      <c r="U241" s="554"/>
      <c r="V241" s="554">
        <f t="shared" si="97"/>
        <v>0</v>
      </c>
      <c r="W241" s="554">
        <f t="shared" si="97"/>
        <v>0</v>
      </c>
      <c r="X241" s="554">
        <f t="shared" si="97"/>
        <v>0</v>
      </c>
      <c r="Y241" s="248"/>
      <c r="Z241" s="248">
        <f t="shared" si="97"/>
        <v>0</v>
      </c>
      <c r="AA241" s="592">
        <v>340379</v>
      </c>
      <c r="AB241" s="592"/>
      <c r="AC241" s="282">
        <v>1428630</v>
      </c>
      <c r="AD241" s="535">
        <f t="shared" si="83"/>
        <v>1428630</v>
      </c>
      <c r="AE241" s="592">
        <f>SUM(AF241:AI241)</f>
        <v>958630</v>
      </c>
      <c r="AF241" s="423">
        <v>445536</v>
      </c>
      <c r="AG241" s="423">
        <v>245000</v>
      </c>
      <c r="AH241" s="423">
        <v>268094</v>
      </c>
      <c r="AI241" s="423"/>
      <c r="AJ241" s="289">
        <f>SUM(AK241:AP241)</f>
        <v>470000</v>
      </c>
      <c r="AK241" s="20"/>
      <c r="AL241" s="20">
        <v>470000</v>
      </c>
      <c r="AM241" s="20"/>
      <c r="AN241" s="20"/>
      <c r="AO241" s="20"/>
      <c r="AP241" s="20"/>
    </row>
    <row r="242" spans="1:42" ht="19.2" customHeight="1">
      <c r="A242" s="94"/>
      <c r="B242" s="203"/>
      <c r="C242" s="203" t="str">
        <f t="shared" ref="C242" si="98">LEFT(E242,3)</f>
        <v>204</v>
      </c>
      <c r="D242" s="638" t="str">
        <f t="shared" ref="D242" si="99">LEFT(E242,5)</f>
        <v>20402</v>
      </c>
      <c r="E242" s="614">
        <v>2040201</v>
      </c>
      <c r="F242" s="504" t="s">
        <v>793</v>
      </c>
      <c r="G242" s="283" t="s">
        <v>375</v>
      </c>
      <c r="H242" s="125" t="s">
        <v>71</v>
      </c>
      <c r="I242" s="125">
        <v>301</v>
      </c>
      <c r="J242" s="127"/>
      <c r="K242" s="621">
        <f t="shared" si="84"/>
        <v>275460</v>
      </c>
      <c r="L242" s="241">
        <v>275460</v>
      </c>
      <c r="M242" s="463"/>
      <c r="N242" s="140"/>
      <c r="O242" s="140"/>
      <c r="P242" s="97"/>
      <c r="Q242" s="558"/>
      <c r="R242" s="558"/>
      <c r="S242" s="558"/>
      <c r="T242" s="558"/>
      <c r="U242" s="558"/>
      <c r="V242" s="558"/>
      <c r="W242" s="558"/>
      <c r="X242" s="558"/>
      <c r="Y242" s="97"/>
      <c r="Z242" s="20"/>
      <c r="AA242" s="585"/>
      <c r="AB242" s="289"/>
      <c r="AC242" s="289"/>
      <c r="AD242" s="535">
        <f t="shared" si="83"/>
        <v>0</v>
      </c>
      <c r="AE242" s="289"/>
      <c r="AF242" s="423"/>
      <c r="AG242" s="423"/>
      <c r="AH242" s="423"/>
      <c r="AI242" s="423"/>
      <c r="AJ242" s="289"/>
      <c r="AK242" s="20"/>
      <c r="AL242" s="20"/>
      <c r="AM242" s="20"/>
      <c r="AN242" s="20"/>
      <c r="AO242" s="20"/>
      <c r="AP242" s="20"/>
    </row>
    <row r="243" spans="1:42" ht="19.2" customHeight="1">
      <c r="A243" s="94"/>
      <c r="B243" s="203"/>
      <c r="C243" s="203" t="str">
        <f t="shared" ref="C243:C251" si="100">LEFT(E243,3)</f>
        <v>204</v>
      </c>
      <c r="D243" s="638" t="str">
        <f t="shared" ref="D243:D251" si="101">LEFT(E243,5)</f>
        <v>20402</v>
      </c>
      <c r="E243" s="614">
        <v>2040202</v>
      </c>
      <c r="F243" s="504" t="s">
        <v>793</v>
      </c>
      <c r="G243" s="283" t="s">
        <v>376</v>
      </c>
      <c r="H243" s="125" t="s">
        <v>71</v>
      </c>
      <c r="I243" s="125">
        <v>301</v>
      </c>
      <c r="J243" s="127"/>
      <c r="K243" s="621">
        <f t="shared" si="84"/>
        <v>44000</v>
      </c>
      <c r="L243" s="241">
        <v>44000</v>
      </c>
      <c r="M243" s="463"/>
      <c r="N243" s="140"/>
      <c r="O243" s="140"/>
      <c r="P243" s="97"/>
      <c r="Q243" s="558"/>
      <c r="R243" s="558"/>
      <c r="S243" s="558"/>
      <c r="T243" s="558"/>
      <c r="U243" s="558"/>
      <c r="V243" s="558"/>
      <c r="W243" s="558"/>
      <c r="X243" s="558"/>
      <c r="Y243" s="97"/>
      <c r="Z243" s="20"/>
      <c r="AA243" s="585"/>
      <c r="AB243" s="289"/>
      <c r="AC243" s="289"/>
      <c r="AD243" s="535">
        <f t="shared" si="83"/>
        <v>0</v>
      </c>
      <c r="AE243" s="289"/>
      <c r="AF243" s="423"/>
      <c r="AG243" s="423"/>
      <c r="AH243" s="423"/>
      <c r="AI243" s="423"/>
      <c r="AJ243" s="289"/>
      <c r="AK243" s="20"/>
      <c r="AL243" s="20"/>
      <c r="AM243" s="20"/>
      <c r="AN243" s="20"/>
      <c r="AO243" s="20"/>
      <c r="AP243" s="20"/>
    </row>
    <row r="244" spans="1:42" ht="19.2" customHeight="1">
      <c r="A244" s="94"/>
      <c r="B244" s="203"/>
      <c r="C244" s="203" t="str">
        <f t="shared" si="100"/>
        <v>204</v>
      </c>
      <c r="D244" s="638" t="str">
        <f t="shared" si="101"/>
        <v>20402</v>
      </c>
      <c r="E244" s="614">
        <v>2040203</v>
      </c>
      <c r="F244" s="504" t="s">
        <v>793</v>
      </c>
      <c r="G244" s="283" t="s">
        <v>377</v>
      </c>
      <c r="H244" s="125" t="s">
        <v>71</v>
      </c>
      <c r="I244" s="125">
        <v>301</v>
      </c>
      <c r="J244" s="127"/>
      <c r="K244" s="621">
        <f t="shared" si="84"/>
        <v>22955</v>
      </c>
      <c r="L244" s="241">
        <v>22955</v>
      </c>
      <c r="M244" s="463"/>
      <c r="N244" s="140"/>
      <c r="O244" s="140"/>
      <c r="P244" s="97"/>
      <c r="Q244" s="558"/>
      <c r="R244" s="558"/>
      <c r="S244" s="558"/>
      <c r="T244" s="558"/>
      <c r="U244" s="558"/>
      <c r="V244" s="558"/>
      <c r="W244" s="558"/>
      <c r="X244" s="558"/>
      <c r="Y244" s="97"/>
      <c r="Z244" s="20"/>
      <c r="AA244" s="585"/>
      <c r="AB244" s="289"/>
      <c r="AC244" s="289"/>
      <c r="AD244" s="535">
        <f t="shared" si="83"/>
        <v>0</v>
      </c>
      <c r="AE244" s="289"/>
      <c r="AF244" s="423"/>
      <c r="AG244" s="423"/>
      <c r="AH244" s="423"/>
      <c r="AI244" s="423"/>
      <c r="AJ244" s="289"/>
      <c r="AK244" s="20"/>
      <c r="AL244" s="20"/>
      <c r="AM244" s="20"/>
      <c r="AN244" s="20"/>
      <c r="AO244" s="20"/>
      <c r="AP244" s="20"/>
    </row>
    <row r="245" spans="1:42" ht="19.2" customHeight="1">
      <c r="A245" s="94"/>
      <c r="B245" s="203"/>
      <c r="C245" s="203" t="str">
        <f t="shared" si="100"/>
        <v>204</v>
      </c>
      <c r="D245" s="638" t="str">
        <f t="shared" si="101"/>
        <v>20402</v>
      </c>
      <c r="E245" s="614">
        <v>2040204</v>
      </c>
      <c r="F245" s="504" t="s">
        <v>793</v>
      </c>
      <c r="G245" s="283" t="s">
        <v>917</v>
      </c>
      <c r="H245" s="125" t="s">
        <v>71</v>
      </c>
      <c r="I245" s="125">
        <v>301</v>
      </c>
      <c r="J245" s="127"/>
      <c r="K245" s="621">
        <f t="shared" si="84"/>
        <v>14400</v>
      </c>
      <c r="L245" s="241">
        <v>14400</v>
      </c>
      <c r="M245" s="463"/>
      <c r="N245" s="140"/>
      <c r="O245" s="140"/>
      <c r="P245" s="97"/>
      <c r="Q245" s="558"/>
      <c r="R245" s="558"/>
      <c r="S245" s="558"/>
      <c r="T245" s="558"/>
      <c r="U245" s="558"/>
      <c r="V245" s="558"/>
      <c r="W245" s="558"/>
      <c r="X245" s="558"/>
      <c r="Y245" s="97"/>
      <c r="Z245" s="20"/>
      <c r="AA245" s="585"/>
      <c r="AB245" s="289"/>
      <c r="AC245" s="289"/>
      <c r="AD245" s="535">
        <f t="shared" si="83"/>
        <v>0</v>
      </c>
      <c r="AE245" s="289"/>
      <c r="AF245" s="423"/>
      <c r="AG245" s="423"/>
      <c r="AH245" s="423"/>
      <c r="AI245" s="423"/>
      <c r="AJ245" s="289"/>
      <c r="AK245" s="20"/>
      <c r="AL245" s="20"/>
      <c r="AM245" s="20"/>
      <c r="AN245" s="20"/>
      <c r="AO245" s="20"/>
      <c r="AP245" s="20"/>
    </row>
    <row r="246" spans="1:42" ht="19.2" customHeight="1">
      <c r="A246" s="94"/>
      <c r="B246" s="203"/>
      <c r="C246" s="203" t="str">
        <f t="shared" si="100"/>
        <v>204</v>
      </c>
      <c r="D246" s="638" t="str">
        <f t="shared" si="101"/>
        <v>20402</v>
      </c>
      <c r="E246" s="614">
        <v>2040205</v>
      </c>
      <c r="F246" s="504" t="s">
        <v>793</v>
      </c>
      <c r="G246" s="283" t="s">
        <v>916</v>
      </c>
      <c r="H246" s="125" t="s">
        <v>71</v>
      </c>
      <c r="I246" s="124">
        <v>302</v>
      </c>
      <c r="J246" s="127"/>
      <c r="K246" s="621">
        <f t="shared" si="84"/>
        <v>16200</v>
      </c>
      <c r="L246" s="241"/>
      <c r="M246" s="463">
        <v>16200</v>
      </c>
      <c r="N246" s="140"/>
      <c r="O246" s="140"/>
      <c r="P246" s="97"/>
      <c r="Q246" s="558"/>
      <c r="R246" s="558"/>
      <c r="S246" s="558"/>
      <c r="T246" s="558"/>
      <c r="U246" s="558"/>
      <c r="V246" s="558"/>
      <c r="W246" s="558"/>
      <c r="X246" s="558"/>
      <c r="Y246" s="97"/>
      <c r="Z246" s="20"/>
      <c r="AA246" s="585"/>
      <c r="AB246" s="289"/>
      <c r="AC246" s="289"/>
      <c r="AD246" s="535">
        <f t="shared" si="83"/>
        <v>0</v>
      </c>
      <c r="AE246" s="289"/>
      <c r="AF246" s="423"/>
      <c r="AG246" s="423"/>
      <c r="AH246" s="423"/>
      <c r="AI246" s="423"/>
      <c r="AJ246" s="289"/>
      <c r="AK246" s="20"/>
      <c r="AL246" s="20"/>
      <c r="AM246" s="20"/>
      <c r="AN246" s="20"/>
      <c r="AO246" s="20"/>
      <c r="AP246" s="20"/>
    </row>
    <row r="247" spans="1:42" ht="19.2" customHeight="1">
      <c r="A247" s="94"/>
      <c r="B247" s="203"/>
      <c r="C247" s="203" t="str">
        <f t="shared" si="100"/>
        <v>204</v>
      </c>
      <c r="D247" s="638" t="str">
        <f t="shared" si="101"/>
        <v>20402</v>
      </c>
      <c r="E247" s="614">
        <v>2040206</v>
      </c>
      <c r="F247" s="504" t="s">
        <v>793</v>
      </c>
      <c r="G247" s="283" t="s">
        <v>378</v>
      </c>
      <c r="H247" s="125" t="s">
        <v>71</v>
      </c>
      <c r="I247" s="125">
        <v>303</v>
      </c>
      <c r="J247" s="127"/>
      <c r="K247" s="621">
        <f t="shared" si="84"/>
        <v>41090</v>
      </c>
      <c r="L247" s="241"/>
      <c r="M247" s="463"/>
      <c r="N247" s="140">
        <v>41090</v>
      </c>
      <c r="O247" s="140"/>
      <c r="P247" s="97"/>
      <c r="Q247" s="558"/>
      <c r="R247" s="558"/>
      <c r="S247" s="558"/>
      <c r="T247" s="558"/>
      <c r="U247" s="558"/>
      <c r="V247" s="558"/>
      <c r="W247" s="558"/>
      <c r="X247" s="558"/>
      <c r="Y247" s="97"/>
      <c r="Z247" s="20"/>
      <c r="AA247" s="585"/>
      <c r="AB247" s="289"/>
      <c r="AC247" s="289"/>
      <c r="AD247" s="535">
        <f t="shared" si="83"/>
        <v>0</v>
      </c>
      <c r="AE247" s="289"/>
      <c r="AF247" s="423"/>
      <c r="AG247" s="423"/>
      <c r="AH247" s="423"/>
      <c r="AI247" s="423"/>
      <c r="AJ247" s="289"/>
      <c r="AK247" s="20"/>
      <c r="AL247" s="20"/>
      <c r="AM247" s="20"/>
      <c r="AN247" s="20"/>
      <c r="AO247" s="20"/>
      <c r="AP247" s="20"/>
    </row>
    <row r="248" spans="1:42" ht="19.2" customHeight="1">
      <c r="A248" s="94"/>
      <c r="B248" s="203"/>
      <c r="C248" s="203" t="str">
        <f>LEFT(E248,3)</f>
        <v>204</v>
      </c>
      <c r="D248" s="638" t="str">
        <f>LEFT(E248,5)</f>
        <v>20402</v>
      </c>
      <c r="E248" s="614">
        <v>2040201</v>
      </c>
      <c r="F248" s="7" t="s">
        <v>592</v>
      </c>
      <c r="G248" s="34" t="s">
        <v>389</v>
      </c>
      <c r="H248" s="125" t="s">
        <v>71</v>
      </c>
      <c r="I248" s="125">
        <v>302</v>
      </c>
      <c r="J248" s="127">
        <v>20000</v>
      </c>
      <c r="K248" s="621">
        <f>SUM(L248:X248)</f>
        <v>20000</v>
      </c>
      <c r="L248" s="241"/>
      <c r="M248" s="271">
        <v>20000</v>
      </c>
      <c r="N248" s="259"/>
      <c r="O248" s="259"/>
      <c r="P248" s="247"/>
      <c r="Q248" s="553"/>
      <c r="R248" s="553"/>
      <c r="S248" s="553"/>
      <c r="T248" s="553"/>
      <c r="U248" s="553"/>
      <c r="V248" s="553"/>
      <c r="W248" s="553"/>
      <c r="X248" s="553"/>
      <c r="Y248" s="96"/>
      <c r="Z248" s="20"/>
      <c r="AA248" s="585"/>
      <c r="AB248" s="289"/>
      <c r="AC248" s="289"/>
      <c r="AD248" s="535">
        <f t="shared" si="83"/>
        <v>0</v>
      </c>
      <c r="AE248" s="289"/>
      <c r="AF248" s="423"/>
      <c r="AG248" s="423"/>
      <c r="AH248" s="423"/>
      <c r="AI248" s="423"/>
      <c r="AJ248" s="289"/>
      <c r="AK248" s="20"/>
      <c r="AL248" s="20"/>
      <c r="AM248" s="20"/>
      <c r="AN248" s="20"/>
      <c r="AO248" s="20"/>
      <c r="AP248" s="20"/>
    </row>
    <row r="249" spans="1:42" ht="19.2" customHeight="1">
      <c r="A249" s="94"/>
      <c r="B249" s="637"/>
      <c r="C249" s="637"/>
      <c r="D249" s="638"/>
      <c r="E249" s="614"/>
      <c r="F249" s="635"/>
      <c r="G249" s="34"/>
      <c r="H249" s="125"/>
      <c r="I249" s="125"/>
      <c r="J249" s="127"/>
      <c r="K249" s="621"/>
      <c r="L249" s="241"/>
      <c r="M249" s="271"/>
      <c r="N249" s="259"/>
      <c r="O249" s="259"/>
      <c r="P249" s="247"/>
      <c r="Q249" s="553"/>
      <c r="R249" s="553"/>
      <c r="S249" s="553"/>
      <c r="T249" s="553"/>
      <c r="U249" s="553"/>
      <c r="V249" s="553"/>
      <c r="W249" s="553"/>
      <c r="X249" s="553"/>
      <c r="Y249" s="96"/>
      <c r="Z249" s="20"/>
      <c r="AA249" s="585"/>
      <c r="AB249" s="289"/>
      <c r="AC249" s="289"/>
      <c r="AD249" s="535"/>
      <c r="AE249" s="289"/>
      <c r="AF249" s="423"/>
      <c r="AG249" s="423"/>
      <c r="AH249" s="423"/>
      <c r="AI249" s="423"/>
      <c r="AJ249" s="289"/>
      <c r="AK249" s="20"/>
      <c r="AL249" s="20"/>
      <c r="AM249" s="20"/>
      <c r="AN249" s="20"/>
      <c r="AO249" s="20"/>
      <c r="AP249" s="20"/>
    </row>
    <row r="250" spans="1:42" ht="19.2" customHeight="1">
      <c r="A250" s="94"/>
      <c r="B250" s="203"/>
      <c r="C250" s="203" t="str">
        <f>LEFT(E250,3)</f>
        <v>204</v>
      </c>
      <c r="D250" s="638" t="str">
        <f>LEFT(E250,5)</f>
        <v>20402</v>
      </c>
      <c r="E250" s="614">
        <v>2040207</v>
      </c>
      <c r="F250" s="14" t="s">
        <v>946</v>
      </c>
      <c r="G250" s="283" t="s">
        <v>423</v>
      </c>
      <c r="H250" s="125" t="s">
        <v>71</v>
      </c>
      <c r="I250" s="125">
        <v>302</v>
      </c>
      <c r="J250" s="127"/>
      <c r="K250" s="621">
        <f>SUM(L250:X250)</f>
        <v>100000</v>
      </c>
      <c r="L250" s="241"/>
      <c r="M250" s="463">
        <v>100000</v>
      </c>
      <c r="N250" s="140"/>
      <c r="O250" s="140"/>
      <c r="P250" s="97"/>
      <c r="Q250" s="558"/>
      <c r="R250" s="558"/>
      <c r="S250" s="558"/>
      <c r="T250" s="558"/>
      <c r="U250" s="558"/>
      <c r="V250" s="558"/>
      <c r="W250" s="558"/>
      <c r="X250" s="558"/>
      <c r="Y250" s="97"/>
      <c r="Z250" s="20" t="s">
        <v>794</v>
      </c>
      <c r="AA250" s="585"/>
      <c r="AB250" s="289"/>
      <c r="AC250" s="289"/>
      <c r="AD250" s="535">
        <f>AE250+AJ250</f>
        <v>0</v>
      </c>
      <c r="AE250" s="289"/>
      <c r="AF250" s="423"/>
      <c r="AG250" s="423"/>
      <c r="AH250" s="423"/>
      <c r="AI250" s="423"/>
      <c r="AJ250" s="289"/>
      <c r="AK250" s="20"/>
      <c r="AL250" s="20"/>
      <c r="AM250" s="20"/>
      <c r="AN250" s="20"/>
      <c r="AO250" s="20"/>
      <c r="AP250" s="20"/>
    </row>
    <row r="251" spans="1:42" ht="19.2" customHeight="1">
      <c r="A251" s="94"/>
      <c r="B251" s="203"/>
      <c r="C251" s="203" t="str">
        <f t="shared" si="100"/>
        <v>204</v>
      </c>
      <c r="D251" s="638" t="str">
        <f t="shared" si="101"/>
        <v>20402</v>
      </c>
      <c r="E251" s="614">
        <v>2040208</v>
      </c>
      <c r="F251" s="504" t="s">
        <v>793</v>
      </c>
      <c r="G251" s="474" t="s">
        <v>832</v>
      </c>
      <c r="H251" s="199" t="s">
        <v>78</v>
      </c>
      <c r="I251" s="125">
        <v>302</v>
      </c>
      <c r="J251" s="127">
        <v>537200</v>
      </c>
      <c r="K251" s="621">
        <f t="shared" si="84"/>
        <v>675000</v>
      </c>
      <c r="L251" s="241"/>
      <c r="M251" s="463"/>
      <c r="N251" s="140"/>
      <c r="O251" s="140"/>
      <c r="P251" s="97"/>
      <c r="Q251" s="558">
        <v>675000</v>
      </c>
      <c r="R251" s="558"/>
      <c r="S251" s="558"/>
      <c r="T251" s="558"/>
      <c r="U251" s="558"/>
      <c r="V251" s="558"/>
      <c r="W251" s="558"/>
      <c r="X251" s="558"/>
      <c r="Y251" s="97"/>
      <c r="Z251" s="20"/>
      <c r="AA251" s="585"/>
      <c r="AB251" s="289"/>
      <c r="AC251" s="289"/>
      <c r="AD251" s="535">
        <f t="shared" si="83"/>
        <v>0</v>
      </c>
      <c r="AE251" s="289"/>
      <c r="AF251" s="423"/>
      <c r="AG251" s="423"/>
      <c r="AH251" s="423"/>
      <c r="AI251" s="423"/>
      <c r="AJ251" s="289"/>
      <c r="AK251" s="20"/>
      <c r="AL251" s="20"/>
      <c r="AM251" s="20"/>
      <c r="AN251" s="20"/>
      <c r="AO251" s="20"/>
      <c r="AP251" s="20"/>
    </row>
    <row r="252" spans="1:42" ht="19.2" customHeight="1">
      <c r="A252" s="94"/>
      <c r="B252" s="203"/>
      <c r="C252" s="203"/>
      <c r="D252" s="638"/>
      <c r="E252" s="614"/>
      <c r="F252" s="7"/>
      <c r="G252" s="291"/>
      <c r="H252" s="199"/>
      <c r="I252" s="125"/>
      <c r="J252" s="127"/>
      <c r="K252" s="621">
        <f t="shared" si="84"/>
        <v>0</v>
      </c>
      <c r="L252" s="241"/>
      <c r="M252" s="463"/>
      <c r="N252" s="140"/>
      <c r="O252" s="140"/>
      <c r="P252" s="97"/>
      <c r="Q252" s="558"/>
      <c r="R252" s="558"/>
      <c r="S252" s="558"/>
      <c r="T252" s="558"/>
      <c r="U252" s="558"/>
      <c r="V252" s="558"/>
      <c r="W252" s="558"/>
      <c r="X252" s="558"/>
      <c r="Y252" s="97"/>
      <c r="Z252" s="20"/>
      <c r="AA252" s="585"/>
      <c r="AB252" s="289"/>
      <c r="AC252" s="289"/>
      <c r="AD252" s="535">
        <f t="shared" si="83"/>
        <v>0</v>
      </c>
      <c r="AE252" s="289"/>
      <c r="AF252" s="423"/>
      <c r="AG252" s="423"/>
      <c r="AH252" s="423"/>
      <c r="AI252" s="423"/>
      <c r="AJ252" s="289"/>
      <c r="AK252" s="20"/>
      <c r="AL252" s="20"/>
      <c r="AM252" s="20"/>
      <c r="AN252" s="20"/>
      <c r="AO252" s="20"/>
      <c r="AP252" s="20"/>
    </row>
    <row r="253" spans="1:42" ht="19.2" customHeight="1">
      <c r="A253" s="94"/>
      <c r="B253" s="203"/>
      <c r="C253" s="203"/>
      <c r="D253" s="638"/>
      <c r="E253" s="614"/>
      <c r="F253" s="7"/>
      <c r="G253" s="291"/>
      <c r="H253" s="199"/>
      <c r="I253" s="125"/>
      <c r="J253" s="127"/>
      <c r="K253" s="621">
        <f t="shared" si="84"/>
        <v>0</v>
      </c>
      <c r="L253" s="241"/>
      <c r="M253" s="463"/>
      <c r="N253" s="140"/>
      <c r="O253" s="140"/>
      <c r="P253" s="97"/>
      <c r="Q253" s="558"/>
      <c r="R253" s="558"/>
      <c r="S253" s="558"/>
      <c r="T253" s="558"/>
      <c r="U253" s="558"/>
      <c r="V253" s="558"/>
      <c r="W253" s="558"/>
      <c r="X253" s="558"/>
      <c r="Y253" s="97"/>
      <c r="Z253" s="20"/>
      <c r="AA253" s="585"/>
      <c r="AB253" s="289"/>
      <c r="AC253" s="289"/>
      <c r="AD253" s="535">
        <f t="shared" si="83"/>
        <v>0</v>
      </c>
      <c r="AE253" s="289"/>
      <c r="AF253" s="423"/>
      <c r="AG253" s="423"/>
      <c r="AH253" s="423"/>
      <c r="AI253" s="423"/>
      <c r="AJ253" s="289"/>
      <c r="AK253" s="20"/>
      <c r="AL253" s="20"/>
      <c r="AM253" s="20"/>
      <c r="AN253" s="20"/>
      <c r="AO253" s="20"/>
      <c r="AP253" s="20"/>
    </row>
    <row r="254" spans="1:42" ht="19.2" customHeight="1">
      <c r="A254" s="99" t="s">
        <v>221</v>
      </c>
      <c r="B254" s="203">
        <v>2</v>
      </c>
      <c r="C254" s="216"/>
      <c r="D254" s="643"/>
      <c r="E254" s="217"/>
      <c r="F254" s="20"/>
      <c r="G254" s="289"/>
      <c r="H254" s="217"/>
      <c r="I254" s="140"/>
      <c r="J254" s="127">
        <v>450466</v>
      </c>
      <c r="K254" s="621">
        <f t="shared" si="84"/>
        <v>511258</v>
      </c>
      <c r="L254" s="241">
        <f t="shared" ref="L254:R254" si="102">SUM(L255:L265)</f>
        <v>143680</v>
      </c>
      <c r="M254" s="272">
        <f t="shared" si="102"/>
        <v>136200</v>
      </c>
      <c r="N254" s="272">
        <f t="shared" si="102"/>
        <v>16378</v>
      </c>
      <c r="O254" s="272">
        <f t="shared" si="102"/>
        <v>215000</v>
      </c>
      <c r="P254" s="272">
        <f t="shared" si="102"/>
        <v>0</v>
      </c>
      <c r="Q254" s="554">
        <f t="shared" si="102"/>
        <v>0</v>
      </c>
      <c r="R254" s="554">
        <f t="shared" si="102"/>
        <v>0</v>
      </c>
      <c r="S254" s="554"/>
      <c r="T254" s="554"/>
      <c r="U254" s="554"/>
      <c r="V254" s="554">
        <f>SUM(V255:V265)</f>
        <v>0</v>
      </c>
      <c r="W254" s="554">
        <f>SUM(W255:W265)</f>
        <v>0</v>
      </c>
      <c r="X254" s="554">
        <f>SUM(X255:X265)</f>
        <v>0</v>
      </c>
      <c r="Y254" s="96"/>
      <c r="Z254" s="20"/>
      <c r="AA254" s="585">
        <v>241358</v>
      </c>
      <c r="AB254" s="289"/>
      <c r="AC254" s="289">
        <v>462686</v>
      </c>
      <c r="AD254" s="535">
        <f t="shared" si="83"/>
        <v>462686</v>
      </c>
      <c r="AE254" s="289">
        <f>SUM(AF254:AH254)</f>
        <v>462686</v>
      </c>
      <c r="AF254" s="423">
        <v>118320</v>
      </c>
      <c r="AG254" s="423">
        <v>275000</v>
      </c>
      <c r="AH254" s="423">
        <v>69366</v>
      </c>
      <c r="AI254" s="423"/>
      <c r="AJ254" s="289"/>
      <c r="AK254" s="20"/>
      <c r="AL254" s="20"/>
      <c r="AM254" s="20"/>
      <c r="AN254" s="20"/>
      <c r="AO254" s="20"/>
      <c r="AP254" s="20"/>
    </row>
    <row r="255" spans="1:42" ht="19.2" customHeight="1">
      <c r="A255" s="99"/>
      <c r="B255" s="203"/>
      <c r="C255" s="203" t="str">
        <f t="shared" ref="C255:C261" si="103">LEFT(E255,3)</f>
        <v>204</v>
      </c>
      <c r="D255" s="638" t="str">
        <f t="shared" ref="D255:D261" si="104">LEFT(E255,5)</f>
        <v>20405</v>
      </c>
      <c r="E255" s="614">
        <v>2040501</v>
      </c>
      <c r="F255" s="7" t="s">
        <v>76</v>
      </c>
      <c r="G255" s="283" t="s">
        <v>375</v>
      </c>
      <c r="H255" s="125" t="s">
        <v>65</v>
      </c>
      <c r="I255" s="125">
        <v>301</v>
      </c>
      <c r="J255" s="127">
        <v>180720</v>
      </c>
      <c r="K255" s="621">
        <f t="shared" si="84"/>
        <v>107520</v>
      </c>
      <c r="L255" s="241">
        <v>107520</v>
      </c>
      <c r="M255" s="463"/>
      <c r="N255" s="140"/>
      <c r="O255" s="140"/>
      <c r="P255" s="269"/>
      <c r="Q255" s="553"/>
      <c r="R255" s="553"/>
      <c r="S255" s="553"/>
      <c r="T255" s="553"/>
      <c r="U255" s="553"/>
      <c r="V255" s="553"/>
      <c r="W255" s="553"/>
      <c r="X255" s="553"/>
      <c r="Y255" s="96"/>
      <c r="Z255" s="20"/>
      <c r="AA255" s="585"/>
      <c r="AB255" s="289"/>
      <c r="AC255" s="289"/>
      <c r="AD255" s="535">
        <f t="shared" si="83"/>
        <v>0</v>
      </c>
      <c r="AE255" s="289"/>
      <c r="AF255" s="423"/>
      <c r="AG255" s="423"/>
      <c r="AH255" s="423"/>
      <c r="AI255" s="423"/>
      <c r="AJ255" s="289"/>
      <c r="AK255" s="20"/>
      <c r="AL255" s="20"/>
      <c r="AM255" s="20"/>
      <c r="AN255" s="20"/>
      <c r="AO255" s="20"/>
      <c r="AP255" s="20"/>
    </row>
    <row r="256" spans="1:42" ht="19.2" customHeight="1">
      <c r="A256" s="99"/>
      <c r="B256" s="203"/>
      <c r="C256" s="203" t="str">
        <f t="shared" si="103"/>
        <v>204</v>
      </c>
      <c r="D256" s="638" t="str">
        <f t="shared" si="104"/>
        <v>20405</v>
      </c>
      <c r="E256" s="614">
        <v>2040501</v>
      </c>
      <c r="F256" s="7" t="s">
        <v>76</v>
      </c>
      <c r="G256" s="283" t="s">
        <v>376</v>
      </c>
      <c r="H256" s="125" t="s">
        <v>65</v>
      </c>
      <c r="I256" s="125">
        <v>301</v>
      </c>
      <c r="J256" s="127">
        <v>40000</v>
      </c>
      <c r="K256" s="621">
        <f t="shared" si="84"/>
        <v>20000</v>
      </c>
      <c r="L256" s="281">
        <v>20000</v>
      </c>
      <c r="M256" s="463"/>
      <c r="N256" s="140"/>
      <c r="O256" s="140"/>
      <c r="P256" s="269"/>
      <c r="Q256" s="553"/>
      <c r="R256" s="553"/>
      <c r="S256" s="553"/>
      <c r="T256" s="553"/>
      <c r="U256" s="553"/>
      <c r="V256" s="553"/>
      <c r="W256" s="553"/>
      <c r="X256" s="553"/>
      <c r="Y256" s="96"/>
      <c r="Z256" s="20"/>
      <c r="AA256" s="585"/>
      <c r="AB256" s="289"/>
      <c r="AC256" s="289"/>
      <c r="AD256" s="535">
        <f t="shared" si="83"/>
        <v>0</v>
      </c>
      <c r="AE256" s="289"/>
      <c r="AF256" s="423"/>
      <c r="AG256" s="423"/>
      <c r="AH256" s="423"/>
      <c r="AI256" s="423"/>
      <c r="AJ256" s="289"/>
      <c r="AK256" s="20"/>
      <c r="AL256" s="20"/>
      <c r="AM256" s="20"/>
      <c r="AN256" s="20"/>
      <c r="AO256" s="20"/>
      <c r="AP256" s="20"/>
    </row>
    <row r="257" spans="1:42" ht="19.2" customHeight="1">
      <c r="A257" s="99"/>
      <c r="B257" s="203"/>
      <c r="C257" s="203" t="str">
        <f t="shared" si="103"/>
        <v>204</v>
      </c>
      <c r="D257" s="638" t="str">
        <f t="shared" si="104"/>
        <v>20405</v>
      </c>
      <c r="E257" s="614">
        <v>2040501</v>
      </c>
      <c r="F257" s="7" t="s">
        <v>76</v>
      </c>
      <c r="G257" s="283" t="s">
        <v>377</v>
      </c>
      <c r="H257" s="125" t="s">
        <v>65</v>
      </c>
      <c r="I257" s="125">
        <v>301</v>
      </c>
      <c r="J257" s="127">
        <v>15060</v>
      </c>
      <c r="K257" s="621">
        <f t="shared" si="84"/>
        <v>8960</v>
      </c>
      <c r="L257" s="241">
        <v>8960</v>
      </c>
      <c r="M257" s="463"/>
      <c r="N257" s="140"/>
      <c r="O257" s="140"/>
      <c r="P257" s="269"/>
      <c r="Q257" s="553"/>
      <c r="R257" s="553"/>
      <c r="S257" s="553"/>
      <c r="T257" s="553"/>
      <c r="U257" s="553"/>
      <c r="V257" s="553"/>
      <c r="W257" s="553"/>
      <c r="X257" s="553"/>
      <c r="Y257" s="96"/>
      <c r="Z257" s="20"/>
      <c r="AA257" s="585"/>
      <c r="AB257" s="289"/>
      <c r="AC257" s="289"/>
      <c r="AD257" s="535">
        <f t="shared" si="83"/>
        <v>0</v>
      </c>
      <c r="AE257" s="289"/>
      <c r="AF257" s="423"/>
      <c r="AG257" s="423"/>
      <c r="AH257" s="423"/>
      <c r="AI257" s="423"/>
      <c r="AJ257" s="289"/>
      <c r="AK257" s="20"/>
      <c r="AL257" s="20"/>
      <c r="AM257" s="20"/>
      <c r="AN257" s="20"/>
      <c r="AO257" s="20"/>
      <c r="AP257" s="20"/>
    </row>
    <row r="258" spans="1:42" ht="19.2" customHeight="1">
      <c r="A258" s="99"/>
      <c r="B258" s="203"/>
      <c r="C258" s="203" t="str">
        <f t="shared" si="103"/>
        <v>204</v>
      </c>
      <c r="D258" s="638" t="str">
        <f t="shared" si="104"/>
        <v>20405</v>
      </c>
      <c r="E258" s="614">
        <v>2040501</v>
      </c>
      <c r="F258" s="7" t="s">
        <v>76</v>
      </c>
      <c r="G258" s="283" t="s">
        <v>917</v>
      </c>
      <c r="H258" s="125" t="s">
        <v>65</v>
      </c>
      <c r="I258" s="125">
        <v>301</v>
      </c>
      <c r="J258" s="127">
        <v>14400</v>
      </c>
      <c r="K258" s="621">
        <f t="shared" si="84"/>
        <v>7200</v>
      </c>
      <c r="L258" s="241">
        <v>7200</v>
      </c>
      <c r="M258" s="463"/>
      <c r="N258" s="140"/>
      <c r="O258" s="140"/>
      <c r="P258" s="269"/>
      <c r="Q258" s="553"/>
      <c r="R258" s="553"/>
      <c r="S258" s="553"/>
      <c r="T258" s="553"/>
      <c r="U258" s="553"/>
      <c r="V258" s="553"/>
      <c r="W258" s="553"/>
      <c r="X258" s="553"/>
      <c r="Y258" s="96"/>
      <c r="Z258" s="20"/>
      <c r="AA258" s="585"/>
      <c r="AB258" s="289"/>
      <c r="AC258" s="289"/>
      <c r="AD258" s="535">
        <f t="shared" si="83"/>
        <v>0</v>
      </c>
      <c r="AE258" s="289"/>
      <c r="AF258" s="423"/>
      <c r="AG258" s="423"/>
      <c r="AH258" s="423"/>
      <c r="AI258" s="423"/>
      <c r="AJ258" s="289"/>
      <c r="AK258" s="20"/>
      <c r="AL258" s="20"/>
      <c r="AM258" s="20"/>
      <c r="AN258" s="20"/>
      <c r="AO258" s="20"/>
      <c r="AP258" s="20"/>
    </row>
    <row r="259" spans="1:42" ht="19.2" customHeight="1">
      <c r="A259" s="99"/>
      <c r="B259" s="203"/>
      <c r="C259" s="203" t="str">
        <f t="shared" si="103"/>
        <v>204</v>
      </c>
      <c r="D259" s="638" t="str">
        <f t="shared" si="104"/>
        <v>20405</v>
      </c>
      <c r="E259" s="614">
        <v>2040501</v>
      </c>
      <c r="F259" s="7" t="s">
        <v>76</v>
      </c>
      <c r="G259" s="283" t="s">
        <v>916</v>
      </c>
      <c r="H259" s="125" t="s">
        <v>65</v>
      </c>
      <c r="I259" s="124">
        <v>302</v>
      </c>
      <c r="J259" s="127">
        <v>33600</v>
      </c>
      <c r="K259" s="621">
        <f t="shared" si="84"/>
        <v>16200</v>
      </c>
      <c r="L259" s="241"/>
      <c r="M259" s="463">
        <v>16200</v>
      </c>
      <c r="O259" s="140"/>
      <c r="P259" s="269"/>
      <c r="Q259" s="553"/>
      <c r="R259" s="553"/>
      <c r="S259" s="553"/>
      <c r="T259" s="553"/>
      <c r="U259" s="553"/>
      <c r="V259" s="553"/>
      <c r="W259" s="553"/>
      <c r="X259" s="553"/>
      <c r="Y259" s="96"/>
      <c r="Z259" s="20"/>
      <c r="AA259" s="585"/>
      <c r="AB259" s="289"/>
      <c r="AC259" s="289"/>
      <c r="AD259" s="535">
        <f t="shared" si="83"/>
        <v>0</v>
      </c>
      <c r="AE259" s="289"/>
      <c r="AF259" s="423"/>
      <c r="AG259" s="423"/>
      <c r="AH259" s="423"/>
      <c r="AI259" s="423"/>
      <c r="AJ259" s="289"/>
      <c r="AK259" s="20"/>
      <c r="AL259" s="20"/>
      <c r="AM259" s="20"/>
      <c r="AN259" s="20"/>
      <c r="AO259" s="20"/>
      <c r="AP259" s="20"/>
    </row>
    <row r="260" spans="1:42" ht="19.2" customHeight="1">
      <c r="A260" s="99"/>
      <c r="B260" s="203"/>
      <c r="C260" s="203" t="str">
        <f t="shared" si="103"/>
        <v>204</v>
      </c>
      <c r="D260" s="638" t="str">
        <f t="shared" si="104"/>
        <v>20405</v>
      </c>
      <c r="E260" s="614">
        <v>2040501</v>
      </c>
      <c r="F260" s="7" t="s">
        <v>76</v>
      </c>
      <c r="G260" s="283" t="s">
        <v>378</v>
      </c>
      <c r="H260" s="125" t="s">
        <v>65</v>
      </c>
      <c r="I260" s="125">
        <v>303</v>
      </c>
      <c r="J260" s="127">
        <v>21686</v>
      </c>
      <c r="K260" s="621">
        <f t="shared" si="84"/>
        <v>16378</v>
      </c>
      <c r="L260" s="241"/>
      <c r="M260" s="713"/>
      <c r="N260" s="463">
        <v>16378</v>
      </c>
      <c r="O260" s="140"/>
      <c r="P260" s="269"/>
      <c r="Q260" s="553"/>
      <c r="R260" s="553"/>
      <c r="S260" s="553"/>
      <c r="T260" s="553"/>
      <c r="U260" s="553"/>
      <c r="V260" s="553"/>
      <c r="W260" s="553"/>
      <c r="X260" s="553"/>
      <c r="Y260" s="96"/>
      <c r="Z260" s="20"/>
      <c r="AA260" s="585"/>
      <c r="AB260" s="289"/>
      <c r="AC260" s="289"/>
      <c r="AD260" s="535">
        <f t="shared" si="83"/>
        <v>0</v>
      </c>
      <c r="AE260" s="289"/>
      <c r="AF260" s="423"/>
      <c r="AG260" s="423"/>
      <c r="AH260" s="423"/>
      <c r="AI260" s="423"/>
      <c r="AJ260" s="289"/>
      <c r="AK260" s="20"/>
      <c r="AL260" s="20"/>
      <c r="AM260" s="20"/>
      <c r="AN260" s="20"/>
      <c r="AO260" s="20"/>
      <c r="AP260" s="20"/>
    </row>
    <row r="261" spans="1:42" ht="19.2" customHeight="1">
      <c r="A261" s="94"/>
      <c r="B261" s="203"/>
      <c r="C261" s="203" t="str">
        <f t="shared" si="103"/>
        <v>204</v>
      </c>
      <c r="D261" s="638" t="str">
        <f t="shared" si="104"/>
        <v>20405</v>
      </c>
      <c r="E261" s="614">
        <v>2040501</v>
      </c>
      <c r="F261" s="635" t="s">
        <v>76</v>
      </c>
      <c r="G261" s="283" t="s">
        <v>382</v>
      </c>
      <c r="H261" s="125" t="s">
        <v>65</v>
      </c>
      <c r="I261" s="125">
        <v>302</v>
      </c>
      <c r="J261" s="127">
        <v>100000</v>
      </c>
      <c r="K261" s="621">
        <f t="shared" si="84"/>
        <v>75000</v>
      </c>
      <c r="L261" s="241"/>
      <c r="M261" s="712">
        <v>75000</v>
      </c>
      <c r="N261" s="140"/>
      <c r="O261" s="140"/>
      <c r="P261" s="269"/>
      <c r="Q261" s="560"/>
      <c r="R261" s="560"/>
      <c r="S261" s="560"/>
      <c r="T261" s="560"/>
      <c r="U261" s="560"/>
      <c r="V261" s="560"/>
      <c r="W261" s="560"/>
      <c r="X261" s="560"/>
      <c r="Y261" s="113"/>
      <c r="Z261" s="20" t="s">
        <v>2410</v>
      </c>
      <c r="AA261" s="585"/>
      <c r="AB261" s="289"/>
      <c r="AC261" s="289"/>
      <c r="AD261" s="535">
        <f t="shared" si="83"/>
        <v>0</v>
      </c>
      <c r="AE261" s="289"/>
      <c r="AF261" s="423"/>
      <c r="AG261" s="423"/>
      <c r="AH261" s="423"/>
      <c r="AI261" s="423"/>
      <c r="AJ261" s="289"/>
      <c r="AK261" s="20"/>
      <c r="AL261" s="20"/>
      <c r="AM261" s="20"/>
      <c r="AN261" s="20"/>
      <c r="AO261" s="20"/>
      <c r="AP261" s="20"/>
    </row>
    <row r="262" spans="1:42" ht="19.2" customHeight="1">
      <c r="A262" s="94"/>
      <c r="B262" s="203"/>
      <c r="C262" s="203" t="str">
        <f>LEFT(E262,3)</f>
        <v>204</v>
      </c>
      <c r="D262" s="638" t="str">
        <f>LEFT(E262,5)</f>
        <v>20405</v>
      </c>
      <c r="E262" s="614">
        <v>2040501</v>
      </c>
      <c r="F262" s="7" t="s">
        <v>76</v>
      </c>
      <c r="G262" s="291" t="s">
        <v>59</v>
      </c>
      <c r="H262" s="125" t="s">
        <v>71</v>
      </c>
      <c r="I262" s="125">
        <v>302</v>
      </c>
      <c r="J262" s="127">
        <v>15000</v>
      </c>
      <c r="K262" s="621">
        <f>SUM(L262:X262)</f>
        <v>15000</v>
      </c>
      <c r="L262" s="241"/>
      <c r="M262" s="712">
        <v>15000</v>
      </c>
      <c r="N262" s="140"/>
      <c r="O262" s="140"/>
      <c r="P262" s="269"/>
      <c r="Q262" s="560"/>
      <c r="R262" s="560"/>
      <c r="S262" s="560"/>
      <c r="T262" s="560"/>
      <c r="U262" s="560"/>
      <c r="V262" s="560"/>
      <c r="W262" s="560"/>
      <c r="X262" s="560"/>
      <c r="Y262" s="113"/>
      <c r="Z262" s="20"/>
      <c r="AA262" s="585"/>
      <c r="AB262" s="289"/>
      <c r="AC262" s="289"/>
      <c r="AD262" s="535">
        <f>AE262+AJ262</f>
        <v>0</v>
      </c>
      <c r="AE262" s="289"/>
      <c r="AF262" s="423"/>
      <c r="AG262" s="423"/>
      <c r="AH262" s="423"/>
      <c r="AI262" s="423"/>
      <c r="AJ262" s="289"/>
      <c r="AK262" s="20"/>
      <c r="AL262" s="20"/>
      <c r="AM262" s="20"/>
      <c r="AN262" s="20"/>
      <c r="AO262" s="20"/>
      <c r="AP262" s="20"/>
    </row>
    <row r="263" spans="1:42" ht="19.2" customHeight="1">
      <c r="A263" s="94"/>
      <c r="B263" s="637"/>
      <c r="C263" s="637"/>
      <c r="D263" s="638"/>
      <c r="E263" s="614"/>
      <c r="F263" s="635"/>
      <c r="G263" s="283"/>
      <c r="H263" s="125"/>
      <c r="I263" s="125"/>
      <c r="J263" s="127"/>
      <c r="K263" s="621"/>
      <c r="L263" s="241"/>
      <c r="M263" s="712"/>
      <c r="N263" s="140"/>
      <c r="O263" s="140"/>
      <c r="P263" s="269"/>
      <c r="Q263" s="560"/>
      <c r="R263" s="560"/>
      <c r="S263" s="560"/>
      <c r="T263" s="560"/>
      <c r="U263" s="560"/>
      <c r="V263" s="560"/>
      <c r="W263" s="560"/>
      <c r="X263" s="560"/>
      <c r="Y263" s="113"/>
      <c r="Z263" s="20"/>
      <c r="AA263" s="585"/>
      <c r="AB263" s="289"/>
      <c r="AC263" s="289"/>
      <c r="AD263" s="535"/>
      <c r="AE263" s="289"/>
      <c r="AF263" s="423"/>
      <c r="AG263" s="423"/>
      <c r="AH263" s="423"/>
      <c r="AI263" s="423"/>
      <c r="AJ263" s="289"/>
      <c r="AK263" s="20"/>
      <c r="AL263" s="20"/>
      <c r="AM263" s="20"/>
      <c r="AN263" s="20"/>
      <c r="AO263" s="20"/>
      <c r="AP263" s="20"/>
    </row>
    <row r="264" spans="1:42" ht="19.2" customHeight="1">
      <c r="A264" s="94"/>
      <c r="B264" s="203"/>
      <c r="C264" s="203" t="str">
        <f>LEFT(E264,3)</f>
        <v>204</v>
      </c>
      <c r="D264" s="638" t="str">
        <f>LEFT(E264,5)</f>
        <v>20405</v>
      </c>
      <c r="E264" s="614">
        <v>2040501</v>
      </c>
      <c r="F264" s="7" t="s">
        <v>76</v>
      </c>
      <c r="G264" s="285" t="s">
        <v>443</v>
      </c>
      <c r="H264" s="125" t="s">
        <v>65</v>
      </c>
      <c r="I264" s="125">
        <v>302</v>
      </c>
      <c r="J264" s="127">
        <v>30000</v>
      </c>
      <c r="K264" s="621">
        <f t="shared" si="84"/>
        <v>30000</v>
      </c>
      <c r="L264" s="241"/>
      <c r="M264" s="463">
        <v>30000</v>
      </c>
      <c r="N264" s="140"/>
      <c r="O264" s="140"/>
      <c r="P264" s="269"/>
      <c r="Q264" s="560"/>
      <c r="R264" s="560"/>
      <c r="S264" s="560"/>
      <c r="T264" s="560"/>
      <c r="U264" s="560"/>
      <c r="V264" s="560"/>
      <c r="W264" s="560"/>
      <c r="X264" s="560"/>
      <c r="Y264" s="113"/>
      <c r="Z264" s="34" t="s">
        <v>84</v>
      </c>
      <c r="AA264" s="586"/>
      <c r="AB264" s="548"/>
      <c r="AC264" s="548"/>
      <c r="AD264" s="535">
        <f t="shared" si="83"/>
        <v>0</v>
      </c>
      <c r="AE264" s="548"/>
      <c r="AF264" s="423"/>
      <c r="AG264" s="423"/>
      <c r="AH264" s="423"/>
      <c r="AI264" s="423"/>
      <c r="AJ264" s="289"/>
      <c r="AK264" s="20"/>
      <c r="AL264" s="20"/>
      <c r="AM264" s="20"/>
      <c r="AN264" s="20"/>
      <c r="AO264" s="20"/>
      <c r="AP264" s="20"/>
    </row>
    <row r="265" spans="1:42" ht="19.2" customHeight="1">
      <c r="A265" s="94"/>
      <c r="B265" s="203"/>
      <c r="C265" s="203" t="str">
        <f>LEFT(E265,3)</f>
        <v>204</v>
      </c>
      <c r="D265" s="638" t="str">
        <f>LEFT(E265,5)</f>
        <v>20405</v>
      </c>
      <c r="E265" s="614">
        <v>2040501</v>
      </c>
      <c r="F265" s="7" t="s">
        <v>76</v>
      </c>
      <c r="G265" s="285" t="s">
        <v>908</v>
      </c>
      <c r="H265" s="125" t="s">
        <v>65</v>
      </c>
      <c r="I265" s="125">
        <v>302</v>
      </c>
      <c r="J265" s="127"/>
      <c r="K265" s="621">
        <f t="shared" si="84"/>
        <v>215000</v>
      </c>
      <c r="L265" s="241"/>
      <c r="M265" s="463"/>
      <c r="N265" s="140"/>
      <c r="O265" s="140">
        <v>215000</v>
      </c>
      <c r="P265" s="269"/>
      <c r="Q265" s="560"/>
      <c r="R265" s="560"/>
      <c r="S265" s="560"/>
      <c r="T265" s="560"/>
      <c r="U265" s="560"/>
      <c r="V265" s="560"/>
      <c r="W265" s="560"/>
      <c r="X265" s="560"/>
      <c r="Y265" s="113"/>
      <c r="Z265" s="34" t="s">
        <v>84</v>
      </c>
      <c r="AA265" s="586"/>
      <c r="AB265" s="548"/>
      <c r="AC265" s="548"/>
      <c r="AD265" s="535">
        <f t="shared" si="83"/>
        <v>0</v>
      </c>
      <c r="AE265" s="548"/>
      <c r="AF265" s="423"/>
      <c r="AG265" s="423"/>
      <c r="AH265" s="423"/>
      <c r="AI265" s="423"/>
      <c r="AJ265" s="289"/>
      <c r="AK265" s="20"/>
      <c r="AL265" s="20"/>
      <c r="AM265" s="20"/>
      <c r="AN265" s="20"/>
      <c r="AO265" s="20"/>
      <c r="AP265" s="20"/>
    </row>
    <row r="266" spans="1:42" ht="19.2" customHeight="1">
      <c r="A266" s="94"/>
      <c r="B266" s="203"/>
      <c r="C266" s="203"/>
      <c r="D266" s="638"/>
      <c r="E266" s="614"/>
      <c r="F266" s="7"/>
      <c r="G266" s="291"/>
      <c r="H266" s="125"/>
      <c r="I266" s="125"/>
      <c r="J266" s="127"/>
      <c r="K266" s="621">
        <f t="shared" si="84"/>
        <v>0</v>
      </c>
      <c r="L266" s="241"/>
      <c r="M266" s="463"/>
      <c r="N266" s="140"/>
      <c r="O266" s="140"/>
      <c r="P266" s="269"/>
      <c r="Q266" s="560"/>
      <c r="R266" s="560"/>
      <c r="S266" s="560"/>
      <c r="T266" s="560"/>
      <c r="U266" s="560"/>
      <c r="V266" s="560"/>
      <c r="W266" s="560"/>
      <c r="X266" s="560"/>
      <c r="Y266" s="113"/>
      <c r="Z266" s="20"/>
      <c r="AA266" s="585"/>
      <c r="AB266" s="289"/>
      <c r="AC266" s="289"/>
      <c r="AD266" s="535">
        <f t="shared" si="83"/>
        <v>0</v>
      </c>
      <c r="AE266" s="289"/>
      <c r="AF266" s="423"/>
      <c r="AG266" s="423"/>
      <c r="AH266" s="423"/>
      <c r="AI266" s="423"/>
      <c r="AJ266" s="289"/>
      <c r="AK266" s="20"/>
      <c r="AL266" s="20"/>
      <c r="AM266" s="20"/>
      <c r="AN266" s="20"/>
      <c r="AO266" s="20"/>
      <c r="AP266" s="20"/>
    </row>
    <row r="267" spans="1:42" ht="19.2" customHeight="1">
      <c r="A267" s="99" t="s">
        <v>610</v>
      </c>
      <c r="B267" s="203">
        <v>3</v>
      </c>
      <c r="C267" s="203"/>
      <c r="D267" s="638" t="str">
        <f>LEFT(E267,5)</f>
        <v/>
      </c>
      <c r="E267" s="614"/>
      <c r="F267" s="7"/>
      <c r="G267" s="289"/>
      <c r="H267" s="125"/>
      <c r="I267" s="125"/>
      <c r="J267" s="127">
        <v>597688</v>
      </c>
      <c r="K267" s="621">
        <f t="shared" si="84"/>
        <v>830766</v>
      </c>
      <c r="L267" s="241">
        <f t="shared" ref="L267:R267" si="105">SUM(L268:L279)</f>
        <v>206514</v>
      </c>
      <c r="M267" s="272">
        <f t="shared" si="105"/>
        <v>199600</v>
      </c>
      <c r="N267" s="272">
        <f t="shared" si="105"/>
        <v>24652</v>
      </c>
      <c r="O267" s="272">
        <f t="shared" si="105"/>
        <v>0</v>
      </c>
      <c r="P267" s="272">
        <f t="shared" si="105"/>
        <v>0</v>
      </c>
      <c r="Q267" s="554">
        <f t="shared" si="105"/>
        <v>400000</v>
      </c>
      <c r="R267" s="554">
        <f t="shared" si="105"/>
        <v>0</v>
      </c>
      <c r="S267" s="554"/>
      <c r="T267" s="554"/>
      <c r="U267" s="554"/>
      <c r="V267" s="554">
        <f>SUM(V268:V279)</f>
        <v>0</v>
      </c>
      <c r="W267" s="554">
        <f>SUM(W268:W279)</f>
        <v>0</v>
      </c>
      <c r="X267" s="554">
        <f>SUM(X268:X279)</f>
        <v>0</v>
      </c>
      <c r="Y267" s="102"/>
      <c r="Z267" s="102">
        <f>SUM(Z275:Z279)</f>
        <v>0</v>
      </c>
      <c r="AA267" s="591">
        <v>4293</v>
      </c>
      <c r="AB267" s="593"/>
      <c r="AC267" s="593">
        <v>1257000</v>
      </c>
      <c r="AD267" s="535">
        <f t="shared" si="83"/>
        <v>1257000</v>
      </c>
      <c r="AE267" s="593">
        <f>SUM(AF267:AI267)</f>
        <v>947000</v>
      </c>
      <c r="AF267" s="423">
        <v>148800</v>
      </c>
      <c r="AG267" s="423">
        <v>666746</v>
      </c>
      <c r="AH267" s="423">
        <v>131454</v>
      </c>
      <c r="AI267" s="423"/>
      <c r="AJ267" s="289">
        <f>SUM(AK267:AP267)</f>
        <v>310000</v>
      </c>
      <c r="AK267" s="20"/>
      <c r="AL267" s="20">
        <v>310000</v>
      </c>
      <c r="AM267" s="20"/>
      <c r="AN267" s="20"/>
      <c r="AO267" s="20"/>
      <c r="AP267" s="20"/>
    </row>
    <row r="268" spans="1:42" ht="19.2" customHeight="1">
      <c r="A268" s="99"/>
      <c r="B268" s="203"/>
      <c r="C268" s="203" t="str">
        <f t="shared" ref="C268:C273" si="106">LEFT(E268,3)</f>
        <v>204</v>
      </c>
      <c r="D268" s="638" t="str">
        <f t="shared" ref="D268:D273" si="107">LEFT(E268,5)</f>
        <v>20406</v>
      </c>
      <c r="E268" s="614">
        <v>2040601</v>
      </c>
      <c r="F268" s="7" t="s">
        <v>610</v>
      </c>
      <c r="G268" s="283" t="s">
        <v>375</v>
      </c>
      <c r="H268" s="199" t="s">
        <v>65</v>
      </c>
      <c r="I268" s="125">
        <v>301</v>
      </c>
      <c r="J268" s="127">
        <v>99048</v>
      </c>
      <c r="K268" s="621">
        <f t="shared" si="84"/>
        <v>161016</v>
      </c>
      <c r="L268" s="241">
        <v>161016</v>
      </c>
      <c r="M268" s="464"/>
      <c r="N268" s="248"/>
      <c r="O268" s="248"/>
      <c r="P268" s="248"/>
      <c r="Q268" s="554"/>
      <c r="R268" s="554"/>
      <c r="S268" s="554"/>
      <c r="T268" s="554"/>
      <c r="U268" s="554"/>
      <c r="V268" s="554"/>
      <c r="W268" s="554"/>
      <c r="X268" s="554"/>
      <c r="Y268" s="102"/>
      <c r="Z268" s="102"/>
      <c r="AA268" s="591"/>
      <c r="AB268" s="593"/>
      <c r="AC268" s="593"/>
      <c r="AD268" s="535">
        <f t="shared" si="83"/>
        <v>0</v>
      </c>
      <c r="AE268" s="593"/>
      <c r="AF268" s="423"/>
      <c r="AG268" s="423"/>
      <c r="AH268" s="423"/>
      <c r="AI268" s="423"/>
      <c r="AJ268" s="289"/>
      <c r="AK268" s="20"/>
      <c r="AL268" s="20"/>
      <c r="AM268" s="20"/>
      <c r="AN268" s="20"/>
      <c r="AO268" s="20"/>
      <c r="AP268" s="20"/>
    </row>
    <row r="269" spans="1:42" ht="19.2" customHeight="1">
      <c r="A269" s="99"/>
      <c r="B269" s="203"/>
      <c r="C269" s="203" t="str">
        <f t="shared" si="106"/>
        <v>204</v>
      </c>
      <c r="D269" s="638" t="str">
        <f t="shared" si="107"/>
        <v>20406</v>
      </c>
      <c r="E269" s="614">
        <v>2040601</v>
      </c>
      <c r="F269" s="7" t="s">
        <v>610</v>
      </c>
      <c r="G269" s="283" t="s">
        <v>376</v>
      </c>
      <c r="H269" s="199" t="s">
        <v>65</v>
      </c>
      <c r="I269" s="125">
        <v>301</v>
      </c>
      <c r="J269" s="127">
        <v>20000</v>
      </c>
      <c r="K269" s="621">
        <f t="shared" si="84"/>
        <v>31000</v>
      </c>
      <c r="L269" s="281">
        <v>31000</v>
      </c>
      <c r="M269" s="464"/>
      <c r="N269" s="248"/>
      <c r="O269" s="248"/>
      <c r="P269" s="248"/>
      <c r="Q269" s="554"/>
      <c r="R269" s="554"/>
      <c r="S269" s="554"/>
      <c r="T269" s="554"/>
      <c r="U269" s="554"/>
      <c r="V269" s="554"/>
      <c r="W269" s="554"/>
      <c r="X269" s="554"/>
      <c r="Y269" s="102"/>
      <c r="Z269" s="102"/>
      <c r="AA269" s="591"/>
      <c r="AB269" s="593"/>
      <c r="AC269" s="593"/>
      <c r="AD269" s="535">
        <f t="shared" si="83"/>
        <v>0</v>
      </c>
      <c r="AE269" s="593"/>
      <c r="AF269" s="423"/>
      <c r="AG269" s="423"/>
      <c r="AH269" s="423"/>
      <c r="AI269" s="423"/>
      <c r="AJ269" s="289"/>
      <c r="AK269" s="20"/>
      <c r="AL269" s="20"/>
      <c r="AM269" s="20"/>
      <c r="AN269" s="20"/>
      <c r="AO269" s="20"/>
      <c r="AP269" s="20"/>
    </row>
    <row r="270" spans="1:42" ht="19.2" customHeight="1">
      <c r="A270" s="99"/>
      <c r="B270" s="203"/>
      <c r="C270" s="203" t="str">
        <f t="shared" si="106"/>
        <v>204</v>
      </c>
      <c r="D270" s="638" t="str">
        <f t="shared" si="107"/>
        <v>20406</v>
      </c>
      <c r="E270" s="614">
        <v>2040601</v>
      </c>
      <c r="F270" s="7" t="s">
        <v>610</v>
      </c>
      <c r="G270" s="283" t="s">
        <v>377</v>
      </c>
      <c r="H270" s="199" t="s">
        <v>65</v>
      </c>
      <c r="I270" s="125">
        <v>301</v>
      </c>
      <c r="J270" s="127">
        <v>8254</v>
      </c>
      <c r="K270" s="621">
        <f t="shared" si="84"/>
        <v>13418</v>
      </c>
      <c r="L270" s="241">
        <v>13418</v>
      </c>
      <c r="M270" s="464"/>
      <c r="N270" s="248"/>
      <c r="O270" s="248"/>
      <c r="P270" s="248"/>
      <c r="Q270" s="554"/>
      <c r="R270" s="554"/>
      <c r="S270" s="554"/>
      <c r="T270" s="554"/>
      <c r="U270" s="554"/>
      <c r="V270" s="554"/>
      <c r="W270" s="554"/>
      <c r="X270" s="554"/>
      <c r="Y270" s="102"/>
      <c r="Z270" s="102"/>
      <c r="AA270" s="591"/>
      <c r="AB270" s="593"/>
      <c r="AC270" s="593"/>
      <c r="AD270" s="535">
        <f t="shared" si="83"/>
        <v>0</v>
      </c>
      <c r="AE270" s="593"/>
      <c r="AF270" s="423"/>
      <c r="AG270" s="423"/>
      <c r="AH270" s="423"/>
      <c r="AI270" s="423"/>
      <c r="AJ270" s="289"/>
      <c r="AK270" s="20"/>
      <c r="AL270" s="20"/>
      <c r="AM270" s="20"/>
      <c r="AN270" s="20"/>
      <c r="AO270" s="20"/>
      <c r="AP270" s="20"/>
    </row>
    <row r="271" spans="1:42" ht="19.2" customHeight="1">
      <c r="A271" s="99"/>
      <c r="B271" s="203"/>
      <c r="C271" s="203" t="str">
        <f t="shared" si="106"/>
        <v>204</v>
      </c>
      <c r="D271" s="638" t="str">
        <f t="shared" si="107"/>
        <v>20406</v>
      </c>
      <c r="E271" s="614">
        <v>2040601</v>
      </c>
      <c r="F271" s="7" t="s">
        <v>610</v>
      </c>
      <c r="G271" s="283" t="s">
        <v>917</v>
      </c>
      <c r="H271" s="199" t="s">
        <v>65</v>
      </c>
      <c r="I271" s="125">
        <v>301</v>
      </c>
      <c r="J271" s="127">
        <v>7200</v>
      </c>
      <c r="K271" s="621">
        <f t="shared" si="84"/>
        <v>1080</v>
      </c>
      <c r="L271" s="241">
        <v>1080</v>
      </c>
      <c r="M271" s="464"/>
      <c r="N271" s="248"/>
      <c r="O271" s="248"/>
      <c r="P271" s="248"/>
      <c r="Q271" s="554"/>
      <c r="R271" s="554"/>
      <c r="S271" s="554"/>
      <c r="T271" s="554"/>
      <c r="U271" s="554"/>
      <c r="V271" s="554"/>
      <c r="W271" s="554"/>
      <c r="X271" s="554"/>
      <c r="Y271" s="102"/>
      <c r="Z271" s="102"/>
      <c r="AA271" s="591"/>
      <c r="AB271" s="593"/>
      <c r="AC271" s="593"/>
      <c r="AD271" s="535">
        <f t="shared" si="83"/>
        <v>0</v>
      </c>
      <c r="AE271" s="593"/>
      <c r="AF271" s="423"/>
      <c r="AG271" s="423"/>
      <c r="AH271" s="423"/>
      <c r="AI271" s="423"/>
      <c r="AJ271" s="289"/>
      <c r="AK271" s="20"/>
      <c r="AL271" s="20"/>
      <c r="AM271" s="20"/>
      <c r="AN271" s="20"/>
      <c r="AO271" s="20"/>
      <c r="AP271" s="20"/>
    </row>
    <row r="272" spans="1:42" ht="19.2" customHeight="1">
      <c r="A272" s="99"/>
      <c r="B272" s="203"/>
      <c r="C272" s="203" t="str">
        <f t="shared" si="106"/>
        <v>204</v>
      </c>
      <c r="D272" s="638" t="str">
        <f t="shared" si="107"/>
        <v>20406</v>
      </c>
      <c r="E272" s="614">
        <v>2040601</v>
      </c>
      <c r="F272" s="7" t="s">
        <v>610</v>
      </c>
      <c r="G272" s="283" t="s">
        <v>916</v>
      </c>
      <c r="H272" s="199" t="s">
        <v>65</v>
      </c>
      <c r="I272" s="124">
        <v>302</v>
      </c>
      <c r="J272" s="127">
        <v>16800</v>
      </c>
      <c r="K272" s="621">
        <f t="shared" si="84"/>
        <v>24600</v>
      </c>
      <c r="L272" s="241"/>
      <c r="M272" s="464">
        <v>24600</v>
      </c>
      <c r="O272" s="248"/>
      <c r="P272" s="248"/>
      <c r="Q272" s="554"/>
      <c r="R272" s="554"/>
      <c r="S272" s="554"/>
      <c r="T272" s="554"/>
      <c r="U272" s="554"/>
      <c r="V272" s="554"/>
      <c r="W272" s="554"/>
      <c r="X272" s="554"/>
      <c r="Y272" s="102"/>
      <c r="Z272" s="102"/>
      <c r="AA272" s="591"/>
      <c r="AB272" s="593"/>
      <c r="AC272" s="593"/>
      <c r="AD272" s="535">
        <f t="shared" si="83"/>
        <v>0</v>
      </c>
      <c r="AE272" s="593"/>
      <c r="AF272" s="423"/>
      <c r="AG272" s="423"/>
      <c r="AH272" s="423"/>
      <c r="AI272" s="423"/>
      <c r="AJ272" s="289"/>
      <c r="AK272" s="20"/>
      <c r="AL272" s="20"/>
      <c r="AM272" s="20"/>
      <c r="AN272" s="20"/>
      <c r="AO272" s="20"/>
      <c r="AP272" s="20"/>
    </row>
    <row r="273" spans="1:43" ht="19.2" customHeight="1">
      <c r="A273" s="99"/>
      <c r="B273" s="203"/>
      <c r="C273" s="203" t="str">
        <f t="shared" si="106"/>
        <v>204</v>
      </c>
      <c r="D273" s="638" t="str">
        <f t="shared" si="107"/>
        <v>20406</v>
      </c>
      <c r="E273" s="614">
        <v>2040601</v>
      </c>
      <c r="F273" s="7" t="s">
        <v>610</v>
      </c>
      <c r="G273" s="283" t="s">
        <v>378</v>
      </c>
      <c r="H273" s="199" t="s">
        <v>65</v>
      </c>
      <c r="I273" s="125">
        <v>303</v>
      </c>
      <c r="J273" s="127">
        <v>11886</v>
      </c>
      <c r="K273" s="621">
        <f t="shared" si="84"/>
        <v>24652</v>
      </c>
      <c r="L273" s="241"/>
      <c r="M273" s="271"/>
      <c r="N273" s="464">
        <v>24652</v>
      </c>
      <c r="O273" s="248"/>
      <c r="P273" s="248"/>
      <c r="Q273" s="554"/>
      <c r="R273" s="554"/>
      <c r="S273" s="554"/>
      <c r="T273" s="554"/>
      <c r="U273" s="554"/>
      <c r="V273" s="554"/>
      <c r="W273" s="554"/>
      <c r="X273" s="554"/>
      <c r="Y273" s="102"/>
      <c r="Z273" s="102"/>
      <c r="AA273" s="591"/>
      <c r="AB273" s="593"/>
      <c r="AC273" s="593"/>
      <c r="AD273" s="535">
        <f t="shared" si="83"/>
        <v>0</v>
      </c>
      <c r="AE273" s="593"/>
      <c r="AF273" s="423"/>
      <c r="AG273" s="423"/>
      <c r="AH273" s="423"/>
      <c r="AI273" s="423"/>
      <c r="AJ273" s="289"/>
      <c r="AK273" s="20"/>
      <c r="AL273" s="20"/>
      <c r="AM273" s="20"/>
      <c r="AN273" s="20"/>
      <c r="AO273" s="20"/>
      <c r="AP273" s="20"/>
    </row>
    <row r="274" spans="1:43" ht="19.2" customHeight="1">
      <c r="A274" s="99"/>
      <c r="B274" s="203"/>
      <c r="C274" s="203" t="str">
        <f>LEFT(E274,3)</f>
        <v>204</v>
      </c>
      <c r="D274" s="638" t="str">
        <f>LEFT(E274,5)</f>
        <v>20406</v>
      </c>
      <c r="E274" s="614">
        <v>2040601</v>
      </c>
      <c r="F274" s="7" t="s">
        <v>610</v>
      </c>
      <c r="G274" s="283" t="s">
        <v>910</v>
      </c>
      <c r="H274" s="199" t="s">
        <v>65</v>
      </c>
      <c r="I274" s="125">
        <v>302</v>
      </c>
      <c r="J274" s="127"/>
      <c r="K274" s="621">
        <f t="shared" si="84"/>
        <v>15000</v>
      </c>
      <c r="L274" s="241"/>
      <c r="M274" s="271">
        <v>15000</v>
      </c>
      <c r="N274" s="464"/>
      <c r="O274" s="248"/>
      <c r="P274" s="248"/>
      <c r="Q274" s="554"/>
      <c r="R274" s="554"/>
      <c r="S274" s="554"/>
      <c r="T274" s="554"/>
      <c r="U274" s="554"/>
      <c r="V274" s="554"/>
      <c r="W274" s="554"/>
      <c r="X274" s="554"/>
      <c r="Y274" s="102"/>
      <c r="Z274" s="503"/>
      <c r="AA274" s="591"/>
      <c r="AB274" s="593"/>
      <c r="AC274" s="593"/>
      <c r="AD274" s="535">
        <f t="shared" si="83"/>
        <v>0</v>
      </c>
      <c r="AE274" s="593"/>
      <c r="AF274" s="423"/>
      <c r="AG274" s="423"/>
      <c r="AH274" s="423"/>
      <c r="AI274" s="423"/>
      <c r="AJ274" s="289"/>
      <c r="AK274" s="20"/>
      <c r="AL274" s="20"/>
      <c r="AM274" s="20"/>
      <c r="AN274" s="20"/>
      <c r="AO274" s="20"/>
      <c r="AP274" s="20"/>
    </row>
    <row r="275" spans="1:43" ht="19.2" customHeight="1">
      <c r="A275" s="104"/>
      <c r="B275" s="203"/>
      <c r="C275" s="203" t="str">
        <f>LEFT(E275,3)</f>
        <v>204</v>
      </c>
      <c r="D275" s="638" t="str">
        <f>LEFT(E275,5)</f>
        <v>20406</v>
      </c>
      <c r="E275" s="614">
        <v>2040601</v>
      </c>
      <c r="F275" s="7" t="s">
        <v>610</v>
      </c>
      <c r="G275" s="34" t="s">
        <v>368</v>
      </c>
      <c r="H275" s="199" t="s">
        <v>65</v>
      </c>
      <c r="I275" s="125">
        <v>302</v>
      </c>
      <c r="J275" s="245">
        <v>4500</v>
      </c>
      <c r="K275" s="621">
        <f t="shared" si="84"/>
        <v>25000</v>
      </c>
      <c r="L275" s="241"/>
      <c r="M275" s="463">
        <v>25000</v>
      </c>
      <c r="N275" s="140"/>
      <c r="O275" s="140"/>
      <c r="P275" s="97"/>
      <c r="Q275" s="558"/>
      <c r="R275" s="558"/>
      <c r="S275" s="558"/>
      <c r="T275" s="558"/>
      <c r="U275" s="558"/>
      <c r="V275" s="558"/>
      <c r="W275" s="558"/>
      <c r="X275" s="558"/>
      <c r="Y275" s="97"/>
      <c r="Z275" s="20"/>
      <c r="AA275" s="585"/>
      <c r="AB275" s="289"/>
      <c r="AC275" s="289"/>
      <c r="AD275" s="535">
        <f t="shared" si="83"/>
        <v>0</v>
      </c>
      <c r="AE275" s="289"/>
      <c r="AF275" s="423"/>
      <c r="AG275" s="423"/>
      <c r="AH275" s="423"/>
      <c r="AI275" s="423"/>
      <c r="AJ275" s="289"/>
      <c r="AK275" s="20"/>
      <c r="AL275" s="20"/>
      <c r="AM275" s="20"/>
      <c r="AN275" s="20"/>
      <c r="AO275" s="20"/>
      <c r="AP275" s="20"/>
    </row>
    <row r="276" spans="1:43" ht="19.2" customHeight="1">
      <c r="A276" s="104"/>
      <c r="B276" s="637"/>
      <c r="C276" s="637"/>
      <c r="D276" s="638"/>
      <c r="E276" s="614"/>
      <c r="F276" s="635"/>
      <c r="G276" s="34"/>
      <c r="H276" s="199"/>
      <c r="I276" s="125"/>
      <c r="J276" s="245"/>
      <c r="K276" s="621"/>
      <c r="L276" s="241"/>
      <c r="M276" s="463"/>
      <c r="N276" s="140"/>
      <c r="O276" s="140"/>
      <c r="P276" s="97"/>
      <c r="Q276" s="558"/>
      <c r="R276" s="558"/>
      <c r="S276" s="558"/>
      <c r="T276" s="558"/>
      <c r="U276" s="558"/>
      <c r="V276" s="558"/>
      <c r="W276" s="558"/>
      <c r="X276" s="558"/>
      <c r="Y276" s="97"/>
      <c r="Z276" s="20"/>
      <c r="AA276" s="585"/>
      <c r="AB276" s="289"/>
      <c r="AC276" s="289"/>
      <c r="AD276" s="535"/>
      <c r="AE276" s="289"/>
      <c r="AF276" s="423"/>
      <c r="AG276" s="423"/>
      <c r="AH276" s="423"/>
      <c r="AI276" s="423"/>
      <c r="AJ276" s="289"/>
      <c r="AK276" s="20"/>
      <c r="AL276" s="20"/>
      <c r="AM276" s="20"/>
      <c r="AN276" s="20"/>
      <c r="AO276" s="20"/>
      <c r="AP276" s="20"/>
    </row>
    <row r="277" spans="1:43" ht="19.2" customHeight="1">
      <c r="A277" s="99"/>
      <c r="B277" s="203"/>
      <c r="C277" s="203" t="str">
        <f>LEFT(E277,3)</f>
        <v>204</v>
      </c>
      <c r="D277" s="638" t="str">
        <f>LEFT(E277,5)</f>
        <v>20406</v>
      </c>
      <c r="E277" s="614">
        <v>2040601</v>
      </c>
      <c r="F277" s="635" t="s">
        <v>610</v>
      </c>
      <c r="G277" s="283" t="s">
        <v>423</v>
      </c>
      <c r="H277" s="199" t="s">
        <v>65</v>
      </c>
      <c r="I277" s="125">
        <v>302</v>
      </c>
      <c r="J277" s="127">
        <v>50000</v>
      </c>
      <c r="K277" s="621">
        <f>SUM(L277:X277)</f>
        <v>75000</v>
      </c>
      <c r="L277" s="241"/>
      <c r="M277" s="271">
        <v>75000</v>
      </c>
      <c r="N277" s="464"/>
      <c r="O277" s="248"/>
      <c r="P277" s="248"/>
      <c r="Q277" s="554"/>
      <c r="R277" s="554"/>
      <c r="S277" s="554"/>
      <c r="T277" s="554"/>
      <c r="U277" s="554"/>
      <c r="V277" s="554"/>
      <c r="W277" s="554"/>
      <c r="X277" s="554"/>
      <c r="Y277" s="102"/>
      <c r="Z277" s="503" t="s">
        <v>795</v>
      </c>
      <c r="AA277" s="591"/>
      <c r="AB277" s="593"/>
      <c r="AC277" s="593"/>
      <c r="AD277" s="535">
        <f>AE277+AJ277</f>
        <v>0</v>
      </c>
      <c r="AE277" s="593"/>
      <c r="AF277" s="423"/>
      <c r="AG277" s="423"/>
      <c r="AH277" s="423"/>
      <c r="AI277" s="423"/>
      <c r="AJ277" s="289"/>
      <c r="AK277" s="20"/>
      <c r="AL277" s="20"/>
      <c r="AM277" s="20"/>
      <c r="AN277" s="20"/>
      <c r="AO277" s="20"/>
      <c r="AP277" s="20"/>
    </row>
    <row r="278" spans="1:43" ht="19.2" customHeight="1">
      <c r="A278" s="99"/>
      <c r="B278" s="203"/>
      <c r="C278" s="203" t="str">
        <f>LEFT(E278,3)</f>
        <v>204</v>
      </c>
      <c r="D278" s="638" t="str">
        <f>LEFT(E278,5)</f>
        <v>20406</v>
      </c>
      <c r="E278" s="614">
        <v>2040601</v>
      </c>
      <c r="F278" s="7" t="s">
        <v>610</v>
      </c>
      <c r="G278" s="34" t="s">
        <v>326</v>
      </c>
      <c r="H278" s="199" t="s">
        <v>324</v>
      </c>
      <c r="I278" s="125">
        <v>302</v>
      </c>
      <c r="J278" s="245">
        <v>60000</v>
      </c>
      <c r="K278" s="621">
        <f>SUM(L278:X278)</f>
        <v>60000</v>
      </c>
      <c r="L278" s="241"/>
      <c r="M278" s="463">
        <v>60000</v>
      </c>
      <c r="N278" s="140"/>
      <c r="O278" s="140"/>
      <c r="P278" s="97"/>
      <c r="Q278" s="553"/>
      <c r="R278" s="553"/>
      <c r="S278" s="553"/>
      <c r="T278" s="553"/>
      <c r="U278" s="553"/>
      <c r="V278" s="553"/>
      <c r="W278" s="553"/>
      <c r="X278" s="553"/>
      <c r="Y278" s="96"/>
      <c r="Z278" s="473" t="s">
        <v>2401</v>
      </c>
      <c r="AA278" s="585"/>
      <c r="AB278" s="289"/>
      <c r="AC278" s="289"/>
      <c r="AD278" s="535">
        <f>AE278+AJ278</f>
        <v>0</v>
      </c>
      <c r="AE278" s="289"/>
      <c r="AF278" s="423"/>
      <c r="AG278" s="423"/>
      <c r="AH278" s="423"/>
      <c r="AI278" s="423"/>
      <c r="AJ278" s="289"/>
      <c r="AK278" s="20"/>
      <c r="AL278" s="20"/>
      <c r="AM278" s="20"/>
      <c r="AN278" s="20"/>
      <c r="AO278" s="20"/>
      <c r="AP278" s="20"/>
    </row>
    <row r="279" spans="1:43" ht="19.2" customHeight="1">
      <c r="A279" s="104"/>
      <c r="B279" s="203"/>
      <c r="C279" s="203" t="str">
        <f>LEFT(E279,3)</f>
        <v>204</v>
      </c>
      <c r="D279" s="638" t="str">
        <f>LEFT(E279,5)</f>
        <v>20406</v>
      </c>
      <c r="E279" s="614">
        <v>2040601</v>
      </c>
      <c r="F279" s="7" t="s">
        <v>610</v>
      </c>
      <c r="G279" s="502" t="s">
        <v>807</v>
      </c>
      <c r="H279" s="199" t="s">
        <v>702</v>
      </c>
      <c r="I279" s="125">
        <v>302</v>
      </c>
      <c r="J279" s="245">
        <v>320000</v>
      </c>
      <c r="K279" s="621">
        <f>SUM(L279:X279)</f>
        <v>400000</v>
      </c>
      <c r="L279" s="241"/>
      <c r="M279" s="463"/>
      <c r="N279" s="140"/>
      <c r="O279" s="140"/>
      <c r="P279" s="97"/>
      <c r="Q279" s="558">
        <v>400000</v>
      </c>
      <c r="R279" s="558"/>
      <c r="S279" s="558"/>
      <c r="T279" s="558"/>
      <c r="U279" s="558"/>
      <c r="V279" s="558"/>
      <c r="W279" s="558"/>
      <c r="X279" s="558"/>
      <c r="Y279" s="97"/>
      <c r="Z279" s="473"/>
      <c r="AA279" s="585"/>
      <c r="AB279" s="289"/>
      <c r="AC279" s="289"/>
      <c r="AD279" s="535">
        <f>AE279+AJ279</f>
        <v>0</v>
      </c>
      <c r="AE279" s="289"/>
      <c r="AF279" s="423"/>
      <c r="AG279" s="423"/>
      <c r="AH279" s="423"/>
      <c r="AI279" s="423"/>
      <c r="AJ279" s="289"/>
      <c r="AK279" s="20"/>
      <c r="AL279" s="20"/>
      <c r="AM279" s="20"/>
      <c r="AN279" s="20"/>
      <c r="AO279" s="20"/>
      <c r="AP279" s="20"/>
    </row>
    <row r="280" spans="1:43" ht="19.2" customHeight="1">
      <c r="A280" s="99"/>
      <c r="B280" s="203"/>
      <c r="C280" s="203"/>
      <c r="D280" s="638"/>
      <c r="E280" s="614"/>
      <c r="F280" s="7"/>
      <c r="G280" s="34"/>
      <c r="H280" s="199"/>
      <c r="I280" s="125"/>
      <c r="J280" s="245"/>
      <c r="K280" s="621">
        <f t="shared" si="84"/>
        <v>0</v>
      </c>
      <c r="L280" s="241"/>
      <c r="M280" s="463"/>
      <c r="N280" s="140"/>
      <c r="O280" s="140"/>
      <c r="P280" s="97"/>
      <c r="Q280" s="553"/>
      <c r="R280" s="553"/>
      <c r="S280" s="553"/>
      <c r="T280" s="553"/>
      <c r="U280" s="553"/>
      <c r="V280" s="553"/>
      <c r="W280" s="553"/>
      <c r="X280" s="553"/>
      <c r="Y280" s="96"/>
      <c r="Z280" s="20"/>
      <c r="AA280" s="585"/>
      <c r="AB280" s="289"/>
      <c r="AC280" s="289"/>
      <c r="AD280" s="535">
        <f t="shared" si="83"/>
        <v>0</v>
      </c>
      <c r="AE280" s="289"/>
      <c r="AF280" s="423"/>
      <c r="AG280" s="423"/>
      <c r="AH280" s="423"/>
      <c r="AI280" s="423"/>
      <c r="AJ280" s="289"/>
      <c r="AK280" s="20"/>
      <c r="AL280" s="20"/>
      <c r="AM280" s="20"/>
      <c r="AN280" s="20"/>
      <c r="AO280" s="20"/>
      <c r="AP280" s="20"/>
    </row>
    <row r="281" spans="1:43" ht="19.2" customHeight="1">
      <c r="A281" s="99" t="s">
        <v>584</v>
      </c>
      <c r="B281" s="203">
        <v>4</v>
      </c>
      <c r="C281" s="203"/>
      <c r="D281" s="638" t="str">
        <f>LEFT(E281,5)</f>
        <v/>
      </c>
      <c r="E281" s="614"/>
      <c r="F281" s="7"/>
      <c r="G281" s="34"/>
      <c r="H281" s="199"/>
      <c r="I281" s="125"/>
      <c r="J281" s="245">
        <v>4091897</v>
      </c>
      <c r="K281" s="621">
        <f t="shared" si="84"/>
        <v>3735411</v>
      </c>
      <c r="L281" s="241">
        <f t="shared" ref="L281:X281" si="108">SUM(L282:L305)</f>
        <v>331552</v>
      </c>
      <c r="M281" s="274">
        <f t="shared" si="108"/>
        <v>418800</v>
      </c>
      <c r="N281" s="274">
        <f t="shared" si="108"/>
        <v>38059</v>
      </c>
      <c r="O281" s="274">
        <f t="shared" si="108"/>
        <v>0</v>
      </c>
      <c r="P281" s="274">
        <f t="shared" si="108"/>
        <v>0</v>
      </c>
      <c r="Q281" s="553">
        <f t="shared" si="108"/>
        <v>2947000</v>
      </c>
      <c r="R281" s="553">
        <f t="shared" si="108"/>
        <v>0</v>
      </c>
      <c r="S281" s="553"/>
      <c r="T281" s="553"/>
      <c r="U281" s="553"/>
      <c r="V281" s="553">
        <f t="shared" si="108"/>
        <v>0</v>
      </c>
      <c r="W281" s="553">
        <f t="shared" si="108"/>
        <v>0</v>
      </c>
      <c r="X281" s="553">
        <f t="shared" si="108"/>
        <v>0</v>
      </c>
      <c r="Y281" s="96"/>
      <c r="Z281" s="20"/>
      <c r="AA281" s="585">
        <v>0</v>
      </c>
      <c r="AB281" s="289"/>
      <c r="AC281" s="289">
        <v>8441376</v>
      </c>
      <c r="AD281" s="535">
        <f t="shared" ref="AD281:AD348" si="109">AE281+AJ281</f>
        <v>8441376</v>
      </c>
      <c r="AE281" s="289">
        <f>SUM(AF281:AI281)</f>
        <v>1520376</v>
      </c>
      <c r="AF281" s="423">
        <v>974037</v>
      </c>
      <c r="AG281" s="423">
        <v>335000</v>
      </c>
      <c r="AH281" s="423">
        <v>211339</v>
      </c>
      <c r="AI281" s="423"/>
      <c r="AJ281" s="289">
        <f>SUM(AK281:AP281)</f>
        <v>6921000</v>
      </c>
      <c r="AK281" s="20"/>
      <c r="AL281" s="20">
        <v>760000</v>
      </c>
      <c r="AM281" s="20">
        <v>21000</v>
      </c>
      <c r="AN281" s="20"/>
      <c r="AO281" s="20">
        <v>6140000</v>
      </c>
      <c r="AP281" s="20"/>
      <c r="AQ281" s="682">
        <v>53179</v>
      </c>
    </row>
    <row r="282" spans="1:43" ht="19.2" customHeight="1">
      <c r="A282" s="99"/>
      <c r="B282" s="203"/>
      <c r="C282" s="203" t="str">
        <f t="shared" ref="C282:C287" si="110">LEFT(E282,3)</f>
        <v>205</v>
      </c>
      <c r="D282" s="638" t="str">
        <f t="shared" ref="D282:D290" si="111">LEFT(E282,5)</f>
        <v>20502</v>
      </c>
      <c r="E282" s="614">
        <v>2050201</v>
      </c>
      <c r="F282" s="7" t="s">
        <v>584</v>
      </c>
      <c r="G282" s="283" t="s">
        <v>375</v>
      </c>
      <c r="H282" s="36" t="s">
        <v>65</v>
      </c>
      <c r="I282" s="125">
        <v>300</v>
      </c>
      <c r="J282" s="245">
        <v>267288</v>
      </c>
      <c r="K282" s="621">
        <f t="shared" si="84"/>
        <v>248448</v>
      </c>
      <c r="L282" s="241">
        <v>248448</v>
      </c>
      <c r="M282" s="463"/>
      <c r="N282" s="245"/>
      <c r="O282" s="245"/>
      <c r="P282" s="245"/>
      <c r="Q282" s="553"/>
      <c r="R282" s="553"/>
      <c r="S282" s="553"/>
      <c r="T282" s="553"/>
      <c r="U282" s="553"/>
      <c r="V282" s="553"/>
      <c r="W282" s="553"/>
      <c r="X282" s="553"/>
      <c r="Y282" s="96"/>
      <c r="Z282" s="20"/>
      <c r="AA282" s="585"/>
      <c r="AB282" s="289"/>
      <c r="AC282" s="289"/>
      <c r="AD282" s="535">
        <f t="shared" si="109"/>
        <v>0</v>
      </c>
      <c r="AE282" s="289"/>
      <c r="AF282" s="423"/>
      <c r="AG282" s="423"/>
      <c r="AH282" s="423"/>
      <c r="AI282" s="423"/>
      <c r="AJ282" s="289"/>
      <c r="AK282" s="20"/>
      <c r="AL282" s="20"/>
      <c r="AM282" s="20"/>
      <c r="AN282" s="20"/>
      <c r="AO282" s="20"/>
      <c r="AP282" s="20"/>
    </row>
    <row r="283" spans="1:43" ht="19.2" customHeight="1">
      <c r="A283" s="99"/>
      <c r="B283" s="203"/>
      <c r="C283" s="203" t="str">
        <f t="shared" si="110"/>
        <v>205</v>
      </c>
      <c r="D283" s="638" t="str">
        <f t="shared" si="111"/>
        <v>20502</v>
      </c>
      <c r="E283" s="614">
        <v>2050201</v>
      </c>
      <c r="F283" s="7" t="s">
        <v>584</v>
      </c>
      <c r="G283" s="283" t="s">
        <v>376</v>
      </c>
      <c r="H283" s="36" t="s">
        <v>65</v>
      </c>
      <c r="I283" s="125">
        <v>301</v>
      </c>
      <c r="J283" s="245">
        <v>60000</v>
      </c>
      <c r="K283" s="621">
        <f t="shared" si="84"/>
        <v>48000</v>
      </c>
      <c r="L283" s="281">
        <v>48000</v>
      </c>
      <c r="M283" s="463"/>
      <c r="N283" s="245"/>
      <c r="O283" s="245"/>
      <c r="P283" s="245"/>
      <c r="Q283" s="553"/>
      <c r="R283" s="553"/>
      <c r="S283" s="553"/>
      <c r="T283" s="553"/>
      <c r="U283" s="553"/>
      <c r="V283" s="553"/>
      <c r="W283" s="553"/>
      <c r="X283" s="553"/>
      <c r="Y283" s="96"/>
      <c r="Z283" s="20"/>
      <c r="AA283" s="585"/>
      <c r="AB283" s="289"/>
      <c r="AC283" s="289"/>
      <c r="AD283" s="535">
        <f t="shared" si="109"/>
        <v>0</v>
      </c>
      <c r="AE283" s="289"/>
      <c r="AF283" s="423"/>
      <c r="AG283" s="423"/>
      <c r="AH283" s="423"/>
      <c r="AI283" s="423"/>
      <c r="AJ283" s="289"/>
      <c r="AK283" s="20"/>
      <c r="AL283" s="20"/>
      <c r="AM283" s="20"/>
      <c r="AN283" s="20"/>
      <c r="AO283" s="20"/>
      <c r="AP283" s="20"/>
    </row>
    <row r="284" spans="1:43" ht="19.2" customHeight="1">
      <c r="A284" s="99"/>
      <c r="B284" s="203"/>
      <c r="C284" s="203" t="str">
        <f t="shared" si="110"/>
        <v>205</v>
      </c>
      <c r="D284" s="638" t="str">
        <f t="shared" si="111"/>
        <v>20502</v>
      </c>
      <c r="E284" s="614">
        <v>2050201</v>
      </c>
      <c r="F284" s="7" t="s">
        <v>584</v>
      </c>
      <c r="G284" s="283" t="s">
        <v>377</v>
      </c>
      <c r="H284" s="36" t="s">
        <v>65</v>
      </c>
      <c r="I284" s="125">
        <v>301</v>
      </c>
      <c r="J284" s="245">
        <v>22274</v>
      </c>
      <c r="K284" s="621">
        <f t="shared" si="84"/>
        <v>20704</v>
      </c>
      <c r="L284" s="241">
        <v>20704</v>
      </c>
      <c r="M284" s="463"/>
      <c r="N284" s="245"/>
      <c r="O284" s="245"/>
      <c r="P284" s="245"/>
      <c r="Q284" s="553"/>
      <c r="R284" s="553"/>
      <c r="S284" s="553"/>
      <c r="T284" s="553"/>
      <c r="U284" s="553"/>
      <c r="V284" s="553"/>
      <c r="W284" s="553"/>
      <c r="X284" s="553"/>
      <c r="Y284" s="96"/>
      <c r="Z284" s="20"/>
      <c r="AA284" s="585"/>
      <c r="AB284" s="289"/>
      <c r="AC284" s="289"/>
      <c r="AD284" s="535">
        <f t="shared" si="109"/>
        <v>0</v>
      </c>
      <c r="AE284" s="289"/>
      <c r="AF284" s="423"/>
      <c r="AG284" s="423"/>
      <c r="AH284" s="423"/>
      <c r="AI284" s="423"/>
      <c r="AJ284" s="289"/>
      <c r="AK284" s="20"/>
      <c r="AL284" s="20"/>
      <c r="AM284" s="20"/>
      <c r="AN284" s="20"/>
      <c r="AO284" s="20"/>
      <c r="AP284" s="20"/>
    </row>
    <row r="285" spans="1:43" ht="19.2" customHeight="1">
      <c r="A285" s="99"/>
      <c r="B285" s="203"/>
      <c r="C285" s="203" t="str">
        <f t="shared" si="110"/>
        <v>205</v>
      </c>
      <c r="D285" s="638" t="str">
        <f t="shared" si="111"/>
        <v>20502</v>
      </c>
      <c r="E285" s="614">
        <v>2050201</v>
      </c>
      <c r="F285" s="7" t="s">
        <v>584</v>
      </c>
      <c r="G285" s="283" t="s">
        <v>917</v>
      </c>
      <c r="H285" s="36" t="s">
        <v>65</v>
      </c>
      <c r="I285" s="125">
        <v>301</v>
      </c>
      <c r="J285" s="245">
        <v>25200</v>
      </c>
      <c r="K285" s="621">
        <f t="shared" si="84"/>
        <v>14400</v>
      </c>
      <c r="L285" s="241">
        <v>14400</v>
      </c>
      <c r="M285" s="463"/>
      <c r="N285" s="245"/>
      <c r="O285" s="245"/>
      <c r="P285" s="245"/>
      <c r="Q285" s="553"/>
      <c r="R285" s="553"/>
      <c r="S285" s="553"/>
      <c r="T285" s="553"/>
      <c r="U285" s="553"/>
      <c r="V285" s="553"/>
      <c r="W285" s="553"/>
      <c r="X285" s="553"/>
      <c r="Y285" s="96"/>
      <c r="Z285" s="20"/>
      <c r="AA285" s="585"/>
      <c r="AB285" s="289"/>
      <c r="AC285" s="289"/>
      <c r="AD285" s="535">
        <f t="shared" si="109"/>
        <v>0</v>
      </c>
      <c r="AE285" s="289"/>
      <c r="AF285" s="423"/>
      <c r="AG285" s="423"/>
      <c r="AH285" s="423"/>
      <c r="AI285" s="423"/>
      <c r="AJ285" s="289"/>
      <c r="AK285" s="20"/>
      <c r="AL285" s="20"/>
      <c r="AM285" s="20"/>
      <c r="AN285" s="20"/>
      <c r="AO285" s="20"/>
      <c r="AP285" s="20"/>
    </row>
    <row r="286" spans="1:43" ht="19.2" customHeight="1">
      <c r="A286" s="99"/>
      <c r="B286" s="203"/>
      <c r="C286" s="203" t="str">
        <f t="shared" si="110"/>
        <v>205</v>
      </c>
      <c r="D286" s="638" t="str">
        <f t="shared" si="111"/>
        <v>20502</v>
      </c>
      <c r="E286" s="614">
        <v>2050201</v>
      </c>
      <c r="F286" s="7" t="s">
        <v>584</v>
      </c>
      <c r="G286" s="283" t="s">
        <v>916</v>
      </c>
      <c r="H286" s="36" t="s">
        <v>65</v>
      </c>
      <c r="I286" s="124">
        <v>302</v>
      </c>
      <c r="J286" s="245">
        <v>50400</v>
      </c>
      <c r="K286" s="621">
        <f t="shared" ref="K286:K368" si="112">SUM(L286:X286)</f>
        <v>34800</v>
      </c>
      <c r="L286" s="241"/>
      <c r="M286" s="245">
        <v>34800</v>
      </c>
      <c r="O286" s="245"/>
      <c r="P286" s="245"/>
      <c r="Q286" s="553"/>
      <c r="R286" s="553"/>
      <c r="S286" s="553"/>
      <c r="T286" s="553"/>
      <c r="U286" s="553"/>
      <c r="V286" s="553"/>
      <c r="W286" s="553"/>
      <c r="X286" s="553"/>
      <c r="Y286" s="96"/>
      <c r="Z286" s="20"/>
      <c r="AA286" s="585"/>
      <c r="AB286" s="289"/>
      <c r="AC286" s="289"/>
      <c r="AD286" s="535">
        <f t="shared" si="109"/>
        <v>0</v>
      </c>
      <c r="AE286" s="289"/>
      <c r="AF286" s="423"/>
      <c r="AG286" s="423"/>
      <c r="AH286" s="423"/>
      <c r="AI286" s="423"/>
      <c r="AJ286" s="289"/>
      <c r="AK286" s="20"/>
      <c r="AL286" s="20"/>
      <c r="AM286" s="20"/>
      <c r="AN286" s="20"/>
      <c r="AO286" s="20"/>
      <c r="AP286" s="20"/>
    </row>
    <row r="287" spans="1:43" ht="19.2" customHeight="1">
      <c r="A287" s="99"/>
      <c r="B287" s="203"/>
      <c r="C287" s="203" t="str">
        <f t="shared" si="110"/>
        <v>205</v>
      </c>
      <c r="D287" s="638" t="str">
        <f t="shared" si="111"/>
        <v>20502</v>
      </c>
      <c r="E287" s="614">
        <v>2050201</v>
      </c>
      <c r="F287" s="7" t="s">
        <v>584</v>
      </c>
      <c r="G287" s="283" t="s">
        <v>378</v>
      </c>
      <c r="H287" s="36" t="s">
        <v>65</v>
      </c>
      <c r="I287" s="125">
        <v>303</v>
      </c>
      <c r="J287" s="245">
        <v>32075</v>
      </c>
      <c r="K287" s="621">
        <f t="shared" si="112"/>
        <v>38059</v>
      </c>
      <c r="L287" s="241"/>
      <c r="M287" s="463"/>
      <c r="N287" s="245">
        <v>38059</v>
      </c>
      <c r="O287" s="245"/>
      <c r="P287" s="245"/>
      <c r="Q287" s="553"/>
      <c r="R287" s="553"/>
      <c r="S287" s="553"/>
      <c r="T287" s="553"/>
      <c r="U287" s="553"/>
      <c r="V287" s="553"/>
      <c r="W287" s="553"/>
      <c r="X287" s="553"/>
      <c r="Y287" s="96"/>
      <c r="Z287" s="20"/>
      <c r="AA287" s="585"/>
      <c r="AB287" s="289"/>
      <c r="AC287" s="289"/>
      <c r="AD287" s="535">
        <f t="shared" si="109"/>
        <v>0</v>
      </c>
      <c r="AE287" s="289"/>
      <c r="AF287" s="423"/>
      <c r="AG287" s="423"/>
      <c r="AH287" s="423"/>
      <c r="AI287" s="423"/>
      <c r="AJ287" s="289"/>
      <c r="AK287" s="20"/>
      <c r="AL287" s="20"/>
      <c r="AM287" s="20"/>
      <c r="AN287" s="20"/>
      <c r="AO287" s="20"/>
      <c r="AP287" s="20"/>
    </row>
    <row r="288" spans="1:43" ht="19.2" customHeight="1">
      <c r="A288" s="99"/>
      <c r="B288" s="203"/>
      <c r="C288" s="203" t="str">
        <f t="shared" ref="C288:C293" si="113">LEFT(E288,3)</f>
        <v>205</v>
      </c>
      <c r="D288" s="638" t="str">
        <f t="shared" si="111"/>
        <v>20502</v>
      </c>
      <c r="E288" s="614">
        <v>2050201</v>
      </c>
      <c r="F288" s="7" t="s">
        <v>584</v>
      </c>
      <c r="G288" s="283" t="s">
        <v>381</v>
      </c>
      <c r="H288" s="36" t="s">
        <v>65</v>
      </c>
      <c r="I288" s="125">
        <v>301</v>
      </c>
      <c r="J288" s="245">
        <v>4800</v>
      </c>
      <c r="K288" s="621">
        <f t="shared" si="112"/>
        <v>0</v>
      </c>
      <c r="L288" s="241"/>
      <c r="M288" s="271"/>
      <c r="N288" s="245"/>
      <c r="O288" s="245"/>
      <c r="P288" s="245"/>
      <c r="Q288" s="553"/>
      <c r="R288" s="553"/>
      <c r="S288" s="553"/>
      <c r="T288" s="553"/>
      <c r="U288" s="553"/>
      <c r="V288" s="553"/>
      <c r="W288" s="553"/>
      <c r="X288" s="553"/>
      <c r="Y288" s="96"/>
      <c r="Z288" s="20"/>
      <c r="AA288" s="585"/>
      <c r="AB288" s="289"/>
      <c r="AC288" s="289"/>
      <c r="AD288" s="535">
        <f t="shared" si="109"/>
        <v>0</v>
      </c>
      <c r="AE288" s="289"/>
      <c r="AF288" s="423"/>
      <c r="AG288" s="423"/>
      <c r="AH288" s="423"/>
      <c r="AI288" s="423"/>
      <c r="AJ288" s="289"/>
      <c r="AK288" s="20"/>
      <c r="AL288" s="20"/>
      <c r="AM288" s="20"/>
      <c r="AN288" s="20"/>
      <c r="AO288" s="20"/>
      <c r="AP288" s="20"/>
    </row>
    <row r="289" spans="1:42" ht="19.2" customHeight="1">
      <c r="A289" s="99"/>
      <c r="B289" s="203"/>
      <c r="C289" s="203" t="str">
        <f t="shared" si="113"/>
        <v>205</v>
      </c>
      <c r="D289" s="638" t="str">
        <f>LEFT(E289,5)</f>
        <v>20502</v>
      </c>
      <c r="E289" s="614">
        <v>2050201</v>
      </c>
      <c r="F289" s="7" t="s">
        <v>584</v>
      </c>
      <c r="G289" s="283" t="s">
        <v>379</v>
      </c>
      <c r="H289" s="36" t="s">
        <v>65</v>
      </c>
      <c r="I289" s="125">
        <v>302</v>
      </c>
      <c r="J289" s="245">
        <v>20000</v>
      </c>
      <c r="K289" s="621">
        <f t="shared" si="112"/>
        <v>20000</v>
      </c>
      <c r="L289" s="241"/>
      <c r="M289" s="463">
        <v>20000</v>
      </c>
      <c r="N289" s="245"/>
      <c r="O289" s="245"/>
      <c r="P289" s="245"/>
      <c r="Q289" s="553"/>
      <c r="R289" s="553"/>
      <c r="S289" s="553"/>
      <c r="T289" s="553"/>
      <c r="U289" s="553"/>
      <c r="V289" s="553"/>
      <c r="W289" s="553"/>
      <c r="X289" s="553"/>
      <c r="Y289" s="96"/>
      <c r="Z289" s="20"/>
      <c r="AA289" s="585"/>
      <c r="AB289" s="289"/>
      <c r="AC289" s="289"/>
      <c r="AD289" s="535">
        <f t="shared" si="109"/>
        <v>0</v>
      </c>
      <c r="AE289" s="289"/>
      <c r="AF289" s="423"/>
      <c r="AG289" s="423"/>
      <c r="AH289" s="423"/>
      <c r="AI289" s="423"/>
      <c r="AJ289" s="289"/>
      <c r="AK289" s="20"/>
      <c r="AL289" s="20"/>
      <c r="AM289" s="20"/>
      <c r="AN289" s="20"/>
      <c r="AO289" s="20"/>
      <c r="AP289" s="20"/>
    </row>
    <row r="290" spans="1:42" ht="19.2" customHeight="1">
      <c r="A290" s="99"/>
      <c r="B290" s="203"/>
      <c r="C290" s="203" t="str">
        <f t="shared" si="113"/>
        <v>205</v>
      </c>
      <c r="D290" s="638" t="str">
        <f t="shared" si="111"/>
        <v>20502</v>
      </c>
      <c r="E290" s="614">
        <v>2050201</v>
      </c>
      <c r="F290" s="635" t="s">
        <v>584</v>
      </c>
      <c r="G290" s="283" t="s">
        <v>382</v>
      </c>
      <c r="H290" s="36" t="s">
        <v>65</v>
      </c>
      <c r="I290" s="125">
        <v>302</v>
      </c>
      <c r="J290" s="245">
        <v>5000</v>
      </c>
      <c r="K290" s="621">
        <f t="shared" si="112"/>
        <v>4000</v>
      </c>
      <c r="L290" s="241"/>
      <c r="M290" s="463">
        <v>4000</v>
      </c>
      <c r="N290" s="245"/>
      <c r="O290" s="245"/>
      <c r="P290" s="245"/>
      <c r="Q290" s="553"/>
      <c r="R290" s="553"/>
      <c r="S290" s="553"/>
      <c r="T290" s="553"/>
      <c r="U290" s="553"/>
      <c r="V290" s="553"/>
      <c r="W290" s="553"/>
      <c r="X290" s="553"/>
      <c r="Y290" s="96"/>
      <c r="Z290" s="20"/>
      <c r="AA290" s="585"/>
      <c r="AB290" s="289"/>
      <c r="AC290" s="289"/>
      <c r="AD290" s="535">
        <f t="shared" si="109"/>
        <v>0</v>
      </c>
      <c r="AE290" s="289"/>
      <c r="AF290" s="423"/>
      <c r="AG290" s="423"/>
      <c r="AH290" s="423"/>
      <c r="AI290" s="423"/>
      <c r="AJ290" s="289"/>
      <c r="AK290" s="20"/>
      <c r="AL290" s="20"/>
      <c r="AM290" s="20"/>
      <c r="AN290" s="20"/>
      <c r="AO290" s="20"/>
      <c r="AP290" s="20"/>
    </row>
    <row r="291" spans="1:42" ht="19.2" customHeight="1">
      <c r="A291" s="99"/>
      <c r="B291" s="203"/>
      <c r="C291" s="203" t="str">
        <f t="shared" si="113"/>
        <v>205</v>
      </c>
      <c r="D291" s="638" t="str">
        <f>LEFT(E291,5)</f>
        <v>20502</v>
      </c>
      <c r="E291" s="614">
        <v>2050201</v>
      </c>
      <c r="F291" s="7" t="s">
        <v>584</v>
      </c>
      <c r="G291" s="283" t="s">
        <v>2413</v>
      </c>
      <c r="H291" s="36" t="s">
        <v>65</v>
      </c>
      <c r="I291" s="125">
        <v>302</v>
      </c>
      <c r="J291" s="245">
        <v>10000</v>
      </c>
      <c r="K291" s="621">
        <f t="shared" si="112"/>
        <v>20000</v>
      </c>
      <c r="L291" s="241"/>
      <c r="M291" s="463">
        <v>20000</v>
      </c>
      <c r="N291" s="245"/>
      <c r="O291" s="245"/>
      <c r="P291" s="245"/>
      <c r="Q291" s="553"/>
      <c r="R291" s="553"/>
      <c r="S291" s="553"/>
      <c r="T291" s="553"/>
      <c r="U291" s="553"/>
      <c r="V291" s="553"/>
      <c r="W291" s="553"/>
      <c r="X291" s="553"/>
      <c r="Y291" s="96"/>
      <c r="Z291" s="20"/>
      <c r="AA291" s="585"/>
      <c r="AB291" s="289"/>
      <c r="AC291" s="289"/>
      <c r="AD291" s="535">
        <f t="shared" si="109"/>
        <v>0</v>
      </c>
      <c r="AE291" s="289"/>
      <c r="AF291" s="423"/>
      <c r="AG291" s="423"/>
      <c r="AH291" s="423"/>
      <c r="AI291" s="423"/>
      <c r="AJ291" s="289"/>
      <c r="AK291" s="20"/>
      <c r="AL291" s="20"/>
      <c r="AM291" s="20"/>
      <c r="AN291" s="20"/>
      <c r="AO291" s="20"/>
      <c r="AP291" s="20"/>
    </row>
    <row r="292" spans="1:42" ht="19.2" customHeight="1">
      <c r="A292" s="94"/>
      <c r="B292" s="203"/>
      <c r="C292" s="203" t="str">
        <f t="shared" si="113"/>
        <v>205</v>
      </c>
      <c r="D292" s="638" t="str">
        <f>LEFT(E292,5)</f>
        <v>20502</v>
      </c>
      <c r="E292" s="614">
        <v>2050201</v>
      </c>
      <c r="F292" s="7" t="s">
        <v>584</v>
      </c>
      <c r="G292" s="520" t="s">
        <v>663</v>
      </c>
      <c r="H292" s="36" t="s">
        <v>65</v>
      </c>
      <c r="I292" s="125">
        <v>302</v>
      </c>
      <c r="J292" s="127">
        <v>20000</v>
      </c>
      <c r="K292" s="621">
        <f>SUM(L292:X292)</f>
        <v>20000</v>
      </c>
      <c r="L292" s="241"/>
      <c r="M292" s="271">
        <v>20000</v>
      </c>
      <c r="N292" s="259"/>
      <c r="O292" s="259"/>
      <c r="P292" s="247"/>
      <c r="Q292" s="553"/>
      <c r="R292" s="553"/>
      <c r="S292" s="553"/>
      <c r="T292" s="553"/>
      <c r="U292" s="553"/>
      <c r="V292" s="553"/>
      <c r="W292" s="553"/>
      <c r="X292" s="553"/>
      <c r="Y292" s="96"/>
      <c r="Z292" s="20"/>
      <c r="AA292" s="585"/>
      <c r="AB292" s="289"/>
      <c r="AC292" s="289"/>
      <c r="AD292" s="535">
        <f>AE292+AJ292</f>
        <v>0</v>
      </c>
      <c r="AE292" s="289"/>
      <c r="AF292" s="423"/>
      <c r="AG292" s="423"/>
      <c r="AH292" s="423"/>
      <c r="AI292" s="423"/>
      <c r="AJ292" s="289"/>
      <c r="AK292" s="20"/>
      <c r="AL292" s="20"/>
      <c r="AM292" s="20"/>
      <c r="AN292" s="20"/>
      <c r="AO292" s="20"/>
      <c r="AP292" s="20"/>
    </row>
    <row r="293" spans="1:42" ht="19.2" customHeight="1">
      <c r="A293" s="104"/>
      <c r="B293" s="203"/>
      <c r="C293" s="203" t="str">
        <f t="shared" si="113"/>
        <v>201</v>
      </c>
      <c r="D293" s="638" t="str">
        <f>LEFT(E293,5)</f>
        <v>20103</v>
      </c>
      <c r="E293" s="614">
        <v>2010301</v>
      </c>
      <c r="F293" s="7" t="s">
        <v>429</v>
      </c>
      <c r="G293" s="706" t="s">
        <v>430</v>
      </c>
      <c r="H293" s="125" t="s">
        <v>65</v>
      </c>
      <c r="I293" s="125">
        <v>302</v>
      </c>
      <c r="J293" s="245">
        <v>20000</v>
      </c>
      <c r="K293" s="621">
        <f t="shared" si="112"/>
        <v>20000</v>
      </c>
      <c r="L293" s="241"/>
      <c r="M293" s="271">
        <v>20000</v>
      </c>
      <c r="N293" s="259"/>
      <c r="O293" s="259"/>
      <c r="P293" s="245"/>
      <c r="Q293" s="553"/>
      <c r="R293" s="553"/>
      <c r="S293" s="553"/>
      <c r="T293" s="553"/>
      <c r="U293" s="553"/>
      <c r="V293" s="553"/>
      <c r="W293" s="553"/>
      <c r="X293" s="553"/>
      <c r="Y293" s="96"/>
      <c r="Z293" s="20"/>
      <c r="AA293" s="585"/>
      <c r="AB293" s="289"/>
      <c r="AC293" s="289"/>
      <c r="AD293" s="535">
        <f t="shared" si="109"/>
        <v>0</v>
      </c>
      <c r="AE293" s="289"/>
      <c r="AF293" s="423"/>
      <c r="AG293" s="423"/>
      <c r="AH293" s="423"/>
      <c r="AI293" s="423"/>
      <c r="AJ293" s="289"/>
      <c r="AK293" s="20"/>
      <c r="AL293" s="20"/>
      <c r="AM293" s="20"/>
      <c r="AN293" s="20"/>
      <c r="AO293" s="20"/>
      <c r="AP293" s="20"/>
    </row>
    <row r="294" spans="1:42" ht="19.2" customHeight="1">
      <c r="A294" s="104"/>
      <c r="B294" s="637"/>
      <c r="C294" s="637"/>
      <c r="D294" s="638"/>
      <c r="E294" s="614"/>
      <c r="F294" s="635"/>
      <c r="G294" s="706"/>
      <c r="H294" s="125"/>
      <c r="I294" s="125"/>
      <c r="J294" s="245"/>
      <c r="K294" s="621"/>
      <c r="L294" s="241"/>
      <c r="M294" s="271"/>
      <c r="N294" s="259"/>
      <c r="O294" s="259"/>
      <c r="P294" s="245"/>
      <c r="Q294" s="553"/>
      <c r="R294" s="553"/>
      <c r="S294" s="553"/>
      <c r="T294" s="553"/>
      <c r="U294" s="553"/>
      <c r="V294" s="553"/>
      <c r="W294" s="553"/>
      <c r="X294" s="553"/>
      <c r="Y294" s="96"/>
      <c r="Z294" s="20"/>
      <c r="AA294" s="585"/>
      <c r="AB294" s="289"/>
      <c r="AC294" s="289"/>
      <c r="AD294" s="535"/>
      <c r="AE294" s="289"/>
      <c r="AF294" s="423"/>
      <c r="AG294" s="423"/>
      <c r="AH294" s="423"/>
      <c r="AI294" s="423"/>
      <c r="AJ294" s="289"/>
      <c r="AK294" s="20"/>
      <c r="AL294" s="20"/>
      <c r="AM294" s="20"/>
      <c r="AN294" s="20"/>
      <c r="AO294" s="20"/>
      <c r="AP294" s="20"/>
    </row>
    <row r="295" spans="1:42" ht="19.2" customHeight="1">
      <c r="A295" s="94"/>
      <c r="B295" s="203"/>
      <c r="C295" s="203" t="str">
        <f t="shared" ref="C295:C336" si="114">LEFT(E295,3)</f>
        <v>205</v>
      </c>
      <c r="D295" s="638" t="str">
        <f t="shared" ref="D295:D336" si="115">LEFT(E295,5)</f>
        <v>20502</v>
      </c>
      <c r="E295" s="614">
        <v>2050201</v>
      </c>
      <c r="F295" s="7" t="s">
        <v>584</v>
      </c>
      <c r="G295" s="34" t="s">
        <v>363</v>
      </c>
      <c r="H295" s="36" t="s">
        <v>70</v>
      </c>
      <c r="I295" s="125">
        <v>302</v>
      </c>
      <c r="J295" s="127">
        <v>120000</v>
      </c>
      <c r="K295" s="621">
        <f t="shared" si="112"/>
        <v>120000</v>
      </c>
      <c r="L295" s="241"/>
      <c r="M295" s="271">
        <v>120000</v>
      </c>
      <c r="N295" s="259"/>
      <c r="O295" s="259"/>
      <c r="P295" s="247"/>
      <c r="Q295" s="553"/>
      <c r="R295" s="553"/>
      <c r="S295" s="553"/>
      <c r="T295" s="553"/>
      <c r="U295" s="553"/>
      <c r="V295" s="553"/>
      <c r="W295" s="553"/>
      <c r="X295" s="553"/>
      <c r="Y295" s="96"/>
      <c r="Z295" s="20" t="s">
        <v>2411</v>
      </c>
      <c r="AA295" s="585"/>
      <c r="AB295" s="289"/>
      <c r="AC295" s="289"/>
      <c r="AD295" s="535">
        <f t="shared" si="109"/>
        <v>0</v>
      </c>
      <c r="AE295" s="289"/>
      <c r="AF295" s="423"/>
      <c r="AG295" s="423"/>
      <c r="AH295" s="423"/>
      <c r="AI295" s="423"/>
      <c r="AJ295" s="289"/>
      <c r="AK295" s="20"/>
      <c r="AL295" s="20"/>
      <c r="AM295" s="20"/>
      <c r="AN295" s="20"/>
      <c r="AO295" s="20"/>
      <c r="AP295" s="20"/>
    </row>
    <row r="296" spans="1:42" ht="19.2" customHeight="1">
      <c r="A296" s="94"/>
      <c r="B296" s="203"/>
      <c r="C296" s="203" t="str">
        <f t="shared" si="114"/>
        <v>205</v>
      </c>
      <c r="D296" s="638" t="str">
        <f t="shared" si="115"/>
        <v>20502</v>
      </c>
      <c r="E296" s="614">
        <v>2050201</v>
      </c>
      <c r="F296" s="7" t="s">
        <v>584</v>
      </c>
      <c r="G296" s="34" t="s">
        <v>651</v>
      </c>
      <c r="H296" s="36" t="s">
        <v>70</v>
      </c>
      <c r="I296" s="125">
        <v>302</v>
      </c>
      <c r="J296" s="245">
        <v>100000</v>
      </c>
      <c r="K296" s="621">
        <f t="shared" si="112"/>
        <v>100000</v>
      </c>
      <c r="L296" s="241"/>
      <c r="M296" s="259">
        <v>100000</v>
      </c>
      <c r="N296" s="259"/>
      <c r="O296" s="259"/>
      <c r="P296" s="247"/>
      <c r="Q296" s="553"/>
      <c r="R296" s="553"/>
      <c r="S296" s="553"/>
      <c r="T296" s="553"/>
      <c r="U296" s="553"/>
      <c r="V296" s="553"/>
      <c r="W296" s="553"/>
      <c r="X296" s="553"/>
      <c r="Y296" s="96"/>
      <c r="Z296" s="34" t="s">
        <v>562</v>
      </c>
      <c r="AA296" s="586"/>
      <c r="AB296" s="548"/>
      <c r="AC296" s="548"/>
      <c r="AD296" s="535">
        <f t="shared" si="109"/>
        <v>0</v>
      </c>
      <c r="AE296" s="548"/>
      <c r="AF296" s="423"/>
      <c r="AG296" s="423"/>
      <c r="AH296" s="423"/>
      <c r="AI296" s="423"/>
      <c r="AJ296" s="289"/>
      <c r="AK296" s="20"/>
      <c r="AL296" s="20"/>
      <c r="AM296" s="20"/>
      <c r="AN296" s="20"/>
      <c r="AO296" s="20"/>
      <c r="AP296" s="20"/>
    </row>
    <row r="297" spans="1:42" ht="19.2" customHeight="1">
      <c r="A297" s="94"/>
      <c r="B297" s="203"/>
      <c r="C297" s="203" t="str">
        <f>LEFT(E297,3)</f>
        <v>205</v>
      </c>
      <c r="D297" s="638" t="str">
        <f t="shared" si="115"/>
        <v>20502</v>
      </c>
      <c r="E297" s="614">
        <v>2050201</v>
      </c>
      <c r="F297" s="7" t="s">
        <v>584</v>
      </c>
      <c r="G297" s="34" t="s">
        <v>318</v>
      </c>
      <c r="H297" s="36" t="s">
        <v>65</v>
      </c>
      <c r="I297" s="125">
        <v>302</v>
      </c>
      <c r="J297" s="245">
        <v>40000</v>
      </c>
      <c r="K297" s="621">
        <f t="shared" si="112"/>
        <v>80000</v>
      </c>
      <c r="L297" s="241"/>
      <c r="M297" s="271">
        <v>80000</v>
      </c>
      <c r="N297" s="259"/>
      <c r="O297" s="259"/>
      <c r="P297" s="247"/>
      <c r="Q297" s="553"/>
      <c r="R297" s="553"/>
      <c r="S297" s="553"/>
      <c r="T297" s="553"/>
      <c r="U297" s="553"/>
      <c r="V297" s="553"/>
      <c r="W297" s="553"/>
      <c r="X297" s="553"/>
      <c r="Y297" s="96"/>
      <c r="Z297" s="20" t="s">
        <v>319</v>
      </c>
      <c r="AA297" s="585"/>
      <c r="AB297" s="289"/>
      <c r="AC297" s="289"/>
      <c r="AD297" s="535">
        <f t="shared" si="109"/>
        <v>0</v>
      </c>
      <c r="AE297" s="289"/>
      <c r="AF297" s="423"/>
      <c r="AG297" s="423"/>
      <c r="AH297" s="423"/>
      <c r="AI297" s="423"/>
      <c r="AJ297" s="289"/>
      <c r="AK297" s="20"/>
      <c r="AL297" s="20"/>
      <c r="AM297" s="20"/>
      <c r="AN297" s="20"/>
      <c r="AO297" s="20"/>
      <c r="AP297" s="20"/>
    </row>
    <row r="298" spans="1:42" ht="19.2" customHeight="1">
      <c r="A298" s="94"/>
      <c r="B298" s="203"/>
      <c r="C298" s="203" t="str">
        <f t="shared" si="114"/>
        <v>205</v>
      </c>
      <c r="D298" s="638" t="str">
        <f t="shared" si="115"/>
        <v>20502</v>
      </c>
      <c r="E298" s="614">
        <v>2050299</v>
      </c>
      <c r="F298" s="7" t="s">
        <v>584</v>
      </c>
      <c r="G298" s="34" t="s">
        <v>10</v>
      </c>
      <c r="H298" s="199" t="s">
        <v>702</v>
      </c>
      <c r="I298" s="125">
        <v>302</v>
      </c>
      <c r="J298" s="245">
        <v>1472900</v>
      </c>
      <c r="K298" s="621">
        <f t="shared" si="112"/>
        <v>1480000</v>
      </c>
      <c r="L298" s="241"/>
      <c r="M298" s="463"/>
      <c r="N298" s="140"/>
      <c r="O298" s="140"/>
      <c r="P298" s="97"/>
      <c r="Q298" s="97">
        <v>1480000</v>
      </c>
      <c r="R298" s="558"/>
      <c r="S298" s="558"/>
      <c r="T298" s="558"/>
      <c r="U298" s="558"/>
      <c r="V298" s="558"/>
      <c r="W298" s="558"/>
      <c r="X298" s="558"/>
      <c r="Y298" s="97"/>
      <c r="Z298" s="473"/>
      <c r="AA298" s="585"/>
      <c r="AB298" s="289"/>
      <c r="AC298" s="289"/>
      <c r="AD298" s="535">
        <f t="shared" si="109"/>
        <v>0</v>
      </c>
      <c r="AE298" s="289"/>
      <c r="AF298" s="423"/>
      <c r="AG298" s="423"/>
      <c r="AH298" s="423"/>
      <c r="AI298" s="423"/>
      <c r="AJ298" s="289"/>
      <c r="AK298" s="20"/>
      <c r="AL298" s="20"/>
      <c r="AM298" s="20"/>
      <c r="AN298" s="20"/>
      <c r="AO298" s="20"/>
      <c r="AP298" s="20"/>
    </row>
    <row r="299" spans="1:42" ht="19.2" customHeight="1">
      <c r="A299" s="94"/>
      <c r="B299" s="203"/>
      <c r="C299" s="203" t="str">
        <f t="shared" si="114"/>
        <v>205</v>
      </c>
      <c r="D299" s="638" t="str">
        <f t="shared" si="115"/>
        <v>20502</v>
      </c>
      <c r="E299" s="614">
        <v>2050299</v>
      </c>
      <c r="F299" s="7" t="s">
        <v>584</v>
      </c>
      <c r="G299" s="34" t="s">
        <v>15</v>
      </c>
      <c r="H299" s="199" t="s">
        <v>702</v>
      </c>
      <c r="I299" s="125">
        <v>302</v>
      </c>
      <c r="J299" s="245">
        <v>50000</v>
      </c>
      <c r="K299" s="621">
        <f t="shared" si="112"/>
        <v>100000</v>
      </c>
      <c r="L299" s="241"/>
      <c r="M299" s="463"/>
      <c r="N299" s="140"/>
      <c r="O299" s="140"/>
      <c r="P299" s="97"/>
      <c r="Q299" s="97">
        <v>100000</v>
      </c>
      <c r="R299" s="558"/>
      <c r="S299" s="558"/>
      <c r="T299" s="558"/>
      <c r="U299" s="558"/>
      <c r="V299" s="558"/>
      <c r="W299" s="558"/>
      <c r="X299" s="558"/>
      <c r="Y299" s="97"/>
      <c r="Z299" s="473"/>
      <c r="AA299" s="585"/>
      <c r="AB299" s="289"/>
      <c r="AC299" s="289"/>
      <c r="AD299" s="535">
        <f t="shared" si="109"/>
        <v>0</v>
      </c>
      <c r="AE299" s="289"/>
      <c r="AF299" s="423"/>
      <c r="AG299" s="423"/>
      <c r="AH299" s="423"/>
      <c r="AI299" s="423"/>
      <c r="AJ299" s="289"/>
      <c r="AK299" s="20"/>
      <c r="AL299" s="20"/>
      <c r="AM299" s="20"/>
      <c r="AN299" s="20"/>
      <c r="AO299" s="20"/>
      <c r="AP299" s="20"/>
    </row>
    <row r="300" spans="1:42" ht="19.2" customHeight="1">
      <c r="A300" s="94"/>
      <c r="B300" s="203"/>
      <c r="C300" s="203" t="str">
        <f t="shared" si="114"/>
        <v>205</v>
      </c>
      <c r="D300" s="638" t="str">
        <f t="shared" si="115"/>
        <v>20502</v>
      </c>
      <c r="E300" s="614">
        <v>2050201</v>
      </c>
      <c r="F300" s="7" t="s">
        <v>584</v>
      </c>
      <c r="G300" s="34" t="s">
        <v>11</v>
      </c>
      <c r="H300" s="199" t="s">
        <v>702</v>
      </c>
      <c r="I300" s="125">
        <v>302</v>
      </c>
      <c r="J300" s="245">
        <v>27000</v>
      </c>
      <c r="K300" s="621">
        <f t="shared" si="112"/>
        <v>27000</v>
      </c>
      <c r="L300" s="241"/>
      <c r="M300" s="463"/>
      <c r="N300" s="140"/>
      <c r="O300" s="140"/>
      <c r="P300" s="97"/>
      <c r="Q300" s="97">
        <v>27000</v>
      </c>
      <c r="R300" s="558"/>
      <c r="S300" s="558"/>
      <c r="T300" s="558"/>
      <c r="U300" s="558"/>
      <c r="V300" s="558"/>
      <c r="W300" s="558"/>
      <c r="X300" s="558"/>
      <c r="Y300" s="97"/>
      <c r="Z300" s="473"/>
      <c r="AA300" s="585"/>
      <c r="AB300" s="289"/>
      <c r="AC300" s="289"/>
      <c r="AD300" s="535">
        <f t="shared" si="109"/>
        <v>0</v>
      </c>
      <c r="AE300" s="289"/>
      <c r="AF300" s="423"/>
      <c r="AG300" s="423"/>
      <c r="AH300" s="423"/>
      <c r="AI300" s="423"/>
      <c r="AJ300" s="289"/>
      <c r="AK300" s="20"/>
      <c r="AL300" s="20"/>
      <c r="AM300" s="20"/>
      <c r="AN300" s="20"/>
      <c r="AO300" s="20"/>
      <c r="AP300" s="20"/>
    </row>
    <row r="301" spans="1:42" ht="19.2" customHeight="1">
      <c r="A301" s="94"/>
      <c r="B301" s="203"/>
      <c r="C301" s="203" t="str">
        <f t="shared" si="114"/>
        <v>205</v>
      </c>
      <c r="D301" s="638" t="str">
        <f t="shared" si="115"/>
        <v>20502</v>
      </c>
      <c r="E301" s="614">
        <v>2050201</v>
      </c>
      <c r="F301" s="7" t="s">
        <v>584</v>
      </c>
      <c r="G301" s="34" t="s">
        <v>364</v>
      </c>
      <c r="H301" s="199" t="s">
        <v>702</v>
      </c>
      <c r="I301" s="125">
        <v>302</v>
      </c>
      <c r="J301" s="245">
        <v>210000</v>
      </c>
      <c r="K301" s="621">
        <f t="shared" si="112"/>
        <v>160000</v>
      </c>
      <c r="L301" s="241"/>
      <c r="M301" s="463"/>
      <c r="N301" s="140"/>
      <c r="O301" s="140"/>
      <c r="P301" s="97"/>
      <c r="Q301" s="97">
        <v>160000</v>
      </c>
      <c r="R301" s="558"/>
      <c r="S301" s="558"/>
      <c r="T301" s="558"/>
      <c r="U301" s="558"/>
      <c r="V301" s="558"/>
      <c r="W301" s="558"/>
      <c r="X301" s="558"/>
      <c r="Y301" s="97"/>
      <c r="Z301" s="473"/>
      <c r="AA301" s="585"/>
      <c r="AB301" s="289"/>
      <c r="AC301" s="289"/>
      <c r="AD301" s="535">
        <f t="shared" si="109"/>
        <v>0</v>
      </c>
      <c r="AE301" s="289"/>
      <c r="AF301" s="423"/>
      <c r="AG301" s="423"/>
      <c r="AH301" s="423"/>
      <c r="AI301" s="423"/>
      <c r="AJ301" s="289"/>
      <c r="AK301" s="20"/>
      <c r="AL301" s="20"/>
      <c r="AM301" s="20"/>
      <c r="AN301" s="20"/>
      <c r="AO301" s="20"/>
      <c r="AP301" s="20"/>
    </row>
    <row r="302" spans="1:42" ht="19.2" customHeight="1">
      <c r="A302" s="94"/>
      <c r="B302" s="203"/>
      <c r="C302" s="203" t="str">
        <f t="shared" si="114"/>
        <v>205</v>
      </c>
      <c r="D302" s="638" t="str">
        <f t="shared" si="115"/>
        <v>20502</v>
      </c>
      <c r="E302" s="614">
        <v>2050299</v>
      </c>
      <c r="F302" s="7" t="s">
        <v>584</v>
      </c>
      <c r="G302" s="34" t="s">
        <v>12</v>
      </c>
      <c r="H302" s="199" t="s">
        <v>702</v>
      </c>
      <c r="I302" s="125">
        <v>302</v>
      </c>
      <c r="J302" s="245">
        <v>60000</v>
      </c>
      <c r="K302" s="621">
        <f t="shared" si="112"/>
        <v>60000</v>
      </c>
      <c r="L302" s="241"/>
      <c r="M302" s="463"/>
      <c r="N302" s="140"/>
      <c r="O302" s="140"/>
      <c r="P302" s="97"/>
      <c r="Q302" s="97">
        <v>60000</v>
      </c>
      <c r="R302" s="558"/>
      <c r="S302" s="558"/>
      <c r="T302" s="558"/>
      <c r="U302" s="558"/>
      <c r="V302" s="558"/>
      <c r="W302" s="558"/>
      <c r="X302" s="558"/>
      <c r="Y302" s="97"/>
      <c r="Z302" s="473"/>
      <c r="AA302" s="585"/>
      <c r="AB302" s="289"/>
      <c r="AC302" s="289"/>
      <c r="AD302" s="535">
        <f t="shared" si="109"/>
        <v>0</v>
      </c>
      <c r="AE302" s="289"/>
      <c r="AF302" s="423"/>
      <c r="AG302" s="423"/>
      <c r="AH302" s="423"/>
      <c r="AI302" s="423"/>
      <c r="AJ302" s="289"/>
      <c r="AK302" s="20"/>
      <c r="AL302" s="20"/>
      <c r="AM302" s="20"/>
      <c r="AN302" s="20"/>
      <c r="AO302" s="20"/>
      <c r="AP302" s="20"/>
    </row>
    <row r="303" spans="1:42" ht="19.2" customHeight="1">
      <c r="A303" s="94"/>
      <c r="B303" s="203"/>
      <c r="C303" s="203" t="str">
        <f t="shared" si="114"/>
        <v>205</v>
      </c>
      <c r="D303" s="638" t="str">
        <f t="shared" si="115"/>
        <v>20502</v>
      </c>
      <c r="E303" s="614">
        <v>2050299</v>
      </c>
      <c r="F303" s="7" t="s">
        <v>584</v>
      </c>
      <c r="G303" s="34" t="s">
        <v>13</v>
      </c>
      <c r="H303" s="199" t="s">
        <v>702</v>
      </c>
      <c r="I303" s="125">
        <v>302</v>
      </c>
      <c r="J303" s="245">
        <v>800000</v>
      </c>
      <c r="K303" s="621">
        <f t="shared" si="112"/>
        <v>800000</v>
      </c>
      <c r="L303" s="241"/>
      <c r="M303" s="463"/>
      <c r="N303" s="140"/>
      <c r="O303" s="140"/>
      <c r="P303" s="97"/>
      <c r="Q303" s="97">
        <v>800000</v>
      </c>
      <c r="R303" s="558"/>
      <c r="S303" s="558"/>
      <c r="T303" s="558"/>
      <c r="U303" s="558"/>
      <c r="V303" s="558"/>
      <c r="W303" s="558"/>
      <c r="X303" s="558"/>
      <c r="Y303" s="97"/>
      <c r="Z303" s="473"/>
      <c r="AA303" s="585"/>
      <c r="AB303" s="289"/>
      <c r="AC303" s="289"/>
      <c r="AD303" s="535">
        <f t="shared" si="109"/>
        <v>0</v>
      </c>
      <c r="AE303" s="289"/>
      <c r="AF303" s="423"/>
      <c r="AG303" s="423"/>
      <c r="AH303" s="423"/>
      <c r="AI303" s="423"/>
      <c r="AJ303" s="289"/>
      <c r="AK303" s="20"/>
      <c r="AL303" s="20"/>
      <c r="AM303" s="20"/>
      <c r="AN303" s="20"/>
      <c r="AO303" s="20"/>
      <c r="AP303" s="20"/>
    </row>
    <row r="304" spans="1:42" ht="19.2" customHeight="1">
      <c r="A304" s="94"/>
      <c r="B304" s="203"/>
      <c r="C304" s="203" t="str">
        <f t="shared" si="114"/>
        <v>205</v>
      </c>
      <c r="D304" s="638" t="str">
        <f t="shared" si="115"/>
        <v>20502</v>
      </c>
      <c r="E304" s="614">
        <v>2050299</v>
      </c>
      <c r="F304" s="7" t="s">
        <v>584</v>
      </c>
      <c r="G304" s="34" t="s">
        <v>14</v>
      </c>
      <c r="H304" s="199" t="s">
        <v>702</v>
      </c>
      <c r="I304" s="125">
        <v>302</v>
      </c>
      <c r="J304" s="245">
        <v>180000</v>
      </c>
      <c r="K304" s="621">
        <f t="shared" si="112"/>
        <v>270000</v>
      </c>
      <c r="L304" s="241"/>
      <c r="M304" s="463"/>
      <c r="N304" s="140"/>
      <c r="O304" s="140"/>
      <c r="P304" s="97"/>
      <c r="Q304" s="97">
        <v>270000</v>
      </c>
      <c r="R304" s="558"/>
      <c r="S304" s="558"/>
      <c r="T304" s="558"/>
      <c r="U304" s="558"/>
      <c r="V304" s="558"/>
      <c r="W304" s="558"/>
      <c r="X304" s="558"/>
      <c r="Y304" s="97"/>
      <c r="Z304" s="473"/>
      <c r="AA304" s="585"/>
      <c r="AB304" s="289"/>
      <c r="AC304" s="289"/>
      <c r="AD304" s="535">
        <f t="shared" si="109"/>
        <v>0</v>
      </c>
      <c r="AE304" s="289"/>
      <c r="AF304" s="423"/>
      <c r="AG304" s="423"/>
      <c r="AH304" s="423"/>
      <c r="AI304" s="423"/>
      <c r="AJ304" s="289"/>
      <c r="AK304" s="20"/>
      <c r="AL304" s="20"/>
      <c r="AM304" s="20"/>
      <c r="AN304" s="20"/>
      <c r="AO304" s="20"/>
      <c r="AP304" s="20"/>
    </row>
    <row r="305" spans="1:43" ht="19.2" customHeight="1">
      <c r="A305" s="94"/>
      <c r="B305" s="203"/>
      <c r="C305" s="203" t="str">
        <f t="shared" si="114"/>
        <v>205</v>
      </c>
      <c r="D305" s="638" t="str">
        <f t="shared" si="115"/>
        <v>20502</v>
      </c>
      <c r="E305" s="614">
        <v>2050299</v>
      </c>
      <c r="F305" s="7" t="s">
        <v>584</v>
      </c>
      <c r="G305" s="34" t="s">
        <v>16</v>
      </c>
      <c r="H305" s="199" t="s">
        <v>702</v>
      </c>
      <c r="I305" s="125">
        <v>302</v>
      </c>
      <c r="J305" s="245">
        <v>50000</v>
      </c>
      <c r="K305" s="621">
        <f t="shared" si="112"/>
        <v>50000</v>
      </c>
      <c r="L305" s="241"/>
      <c r="M305" s="463"/>
      <c r="N305" s="140"/>
      <c r="O305" s="140"/>
      <c r="P305" s="97"/>
      <c r="Q305" s="97">
        <v>50000</v>
      </c>
      <c r="R305" s="558"/>
      <c r="S305" s="558"/>
      <c r="T305" s="558"/>
      <c r="U305" s="558"/>
      <c r="V305" s="558"/>
      <c r="W305" s="558"/>
      <c r="X305" s="558"/>
      <c r="Y305" s="97"/>
      <c r="Z305" s="473"/>
      <c r="AA305" s="585"/>
      <c r="AB305" s="289"/>
      <c r="AC305" s="289"/>
      <c r="AD305" s="535">
        <f t="shared" si="109"/>
        <v>0</v>
      </c>
      <c r="AE305" s="289"/>
      <c r="AF305" s="423"/>
      <c r="AG305" s="423"/>
      <c r="AH305" s="423"/>
      <c r="AI305" s="423"/>
      <c r="AJ305" s="289"/>
      <c r="AK305" s="20"/>
      <c r="AL305" s="20"/>
      <c r="AM305" s="20"/>
      <c r="AN305" s="20"/>
      <c r="AO305" s="20"/>
      <c r="AP305" s="20"/>
    </row>
    <row r="306" spans="1:43" ht="19.2" customHeight="1">
      <c r="A306" s="94"/>
      <c r="B306" s="203"/>
      <c r="C306" s="203" t="str">
        <f t="shared" si="114"/>
        <v/>
      </c>
      <c r="D306" s="638" t="str">
        <f t="shared" si="115"/>
        <v/>
      </c>
      <c r="E306" s="614"/>
      <c r="F306" s="7"/>
      <c r="G306" s="34"/>
      <c r="H306" s="199"/>
      <c r="I306" s="125"/>
      <c r="J306" s="245"/>
      <c r="K306" s="621"/>
      <c r="L306" s="241"/>
      <c r="M306" s="463"/>
      <c r="N306" s="140"/>
      <c r="O306" s="140"/>
      <c r="P306" s="97"/>
      <c r="Q306" s="558"/>
      <c r="R306" s="558"/>
      <c r="S306" s="558"/>
      <c r="T306" s="558"/>
      <c r="U306" s="558"/>
      <c r="V306" s="558"/>
      <c r="W306" s="558"/>
      <c r="X306" s="558"/>
      <c r="Y306" s="97"/>
      <c r="Z306" s="20"/>
      <c r="AA306" s="585"/>
      <c r="AB306" s="289"/>
      <c r="AC306" s="289"/>
      <c r="AD306" s="535">
        <f t="shared" si="109"/>
        <v>0</v>
      </c>
      <c r="AE306" s="289"/>
      <c r="AF306" s="423"/>
      <c r="AG306" s="423"/>
      <c r="AH306" s="423"/>
      <c r="AI306" s="423"/>
      <c r="AJ306" s="289"/>
      <c r="AK306" s="20"/>
      <c r="AL306" s="20"/>
      <c r="AM306" s="20"/>
      <c r="AN306" s="20"/>
      <c r="AO306" s="20"/>
      <c r="AP306" s="20"/>
    </row>
    <row r="307" spans="1:43" ht="19.2" customHeight="1">
      <c r="A307" s="94" t="s">
        <v>894</v>
      </c>
      <c r="B307" s="203">
        <v>2</v>
      </c>
      <c r="C307" s="203"/>
      <c r="D307" s="638"/>
      <c r="E307" s="614"/>
      <c r="F307" s="7"/>
      <c r="G307" s="34"/>
      <c r="H307" s="199"/>
      <c r="I307" s="125"/>
      <c r="J307" s="245"/>
      <c r="K307" s="621">
        <f t="shared" ref="K307:R307" si="116">SUM(K308:K315)</f>
        <v>233994</v>
      </c>
      <c r="L307" s="534">
        <f t="shared" si="116"/>
        <v>177552</v>
      </c>
      <c r="M307" s="534">
        <f t="shared" si="116"/>
        <v>36000</v>
      </c>
      <c r="N307" s="534">
        <f t="shared" si="116"/>
        <v>20442</v>
      </c>
      <c r="O307" s="534">
        <f t="shared" si="116"/>
        <v>0</v>
      </c>
      <c r="P307" s="534">
        <f t="shared" si="116"/>
        <v>0</v>
      </c>
      <c r="Q307" s="534">
        <f t="shared" si="116"/>
        <v>0</v>
      </c>
      <c r="R307" s="534">
        <f t="shared" si="116"/>
        <v>0</v>
      </c>
      <c r="S307" s="534"/>
      <c r="T307" s="534"/>
      <c r="U307" s="534"/>
      <c r="V307" s="534">
        <f>SUM(V308:V315)</f>
        <v>0</v>
      </c>
      <c r="W307" s="534">
        <f>SUM(W308:W315)</f>
        <v>0</v>
      </c>
      <c r="X307" s="534">
        <f>SUM(X308:X315)</f>
        <v>0</v>
      </c>
      <c r="Y307" s="97"/>
      <c r="Z307" s="20"/>
      <c r="AA307" s="585">
        <v>1746092</v>
      </c>
      <c r="AB307" s="289"/>
      <c r="AC307" s="289"/>
      <c r="AD307" s="535">
        <f t="shared" si="109"/>
        <v>15789566</v>
      </c>
      <c r="AE307" s="289">
        <f>SUM(AF307:AI307)</f>
        <v>419566</v>
      </c>
      <c r="AF307" s="423">
        <v>167514</v>
      </c>
      <c r="AG307" s="423">
        <v>223000</v>
      </c>
      <c r="AH307" s="423">
        <v>29052</v>
      </c>
      <c r="AI307" s="423"/>
      <c r="AJ307" s="289">
        <f>SUM(AK307:AP307)</f>
        <v>15370000</v>
      </c>
      <c r="AK307" s="20"/>
      <c r="AL307" s="20">
        <v>200000</v>
      </c>
      <c r="AM307" s="20"/>
      <c r="AN307" s="20"/>
      <c r="AO307" s="20">
        <v>15170000</v>
      </c>
      <c r="AP307" s="20"/>
      <c r="AQ307">
        <v>40347</v>
      </c>
    </row>
    <row r="308" spans="1:43" ht="19.2" customHeight="1">
      <c r="A308" s="94"/>
      <c r="B308" s="203"/>
      <c r="C308" s="203" t="str">
        <f t="shared" ref="C308:C317" si="117">LEFT(E308,3)</f>
        <v>205</v>
      </c>
      <c r="D308" s="638" t="str">
        <f t="shared" ref="D308:D317" si="118">LEFT(E308,5)</f>
        <v>20501</v>
      </c>
      <c r="E308" s="614">
        <v>2050101</v>
      </c>
      <c r="F308" s="7" t="s">
        <v>898</v>
      </c>
      <c r="G308" s="283" t="s">
        <v>375</v>
      </c>
      <c r="H308" s="549" t="s">
        <v>914</v>
      </c>
      <c r="I308" s="125">
        <v>301</v>
      </c>
      <c r="J308" s="245"/>
      <c r="K308" s="621">
        <f t="shared" si="112"/>
        <v>133248</v>
      </c>
      <c r="L308" s="241">
        <v>133248</v>
      </c>
      <c r="M308" s="463"/>
      <c r="N308" s="140"/>
      <c r="O308" s="140"/>
      <c r="P308" s="97"/>
      <c r="Q308" s="558"/>
      <c r="R308" s="558"/>
      <c r="S308" s="558"/>
      <c r="T308" s="558"/>
      <c r="U308" s="558"/>
      <c r="V308" s="558"/>
      <c r="W308" s="558"/>
      <c r="X308" s="558"/>
      <c r="Y308" s="97"/>
      <c r="Z308" s="20"/>
      <c r="AA308" s="585"/>
      <c r="AB308" s="289"/>
      <c r="AC308" s="289"/>
      <c r="AD308" s="535">
        <f t="shared" si="109"/>
        <v>0</v>
      </c>
      <c r="AE308" s="289"/>
      <c r="AF308" s="423"/>
      <c r="AG308" s="423"/>
      <c r="AH308" s="423"/>
      <c r="AI308" s="423"/>
      <c r="AJ308" s="289"/>
      <c r="AK308" s="20"/>
      <c r="AL308" s="20"/>
      <c r="AM308" s="20"/>
      <c r="AN308" s="20"/>
      <c r="AO308" s="20"/>
      <c r="AP308" s="20"/>
    </row>
    <row r="309" spans="1:43" ht="19.2" customHeight="1">
      <c r="A309" s="94"/>
      <c r="B309" s="203"/>
      <c r="C309" s="203" t="str">
        <f t="shared" ref="C309:C315" si="119">LEFT(E309,3)</f>
        <v>205</v>
      </c>
      <c r="D309" s="638" t="str">
        <f t="shared" ref="D309:D315" si="120">LEFT(E309,5)</f>
        <v>20501</v>
      </c>
      <c r="E309" s="614">
        <v>2050101</v>
      </c>
      <c r="F309" s="7" t="s">
        <v>898</v>
      </c>
      <c r="G309" s="283" t="s">
        <v>376</v>
      </c>
      <c r="H309" s="549" t="s">
        <v>914</v>
      </c>
      <c r="I309" s="125">
        <v>301</v>
      </c>
      <c r="J309" s="245"/>
      <c r="K309" s="621">
        <f t="shared" si="112"/>
        <v>26000</v>
      </c>
      <c r="L309" s="241">
        <v>26000</v>
      </c>
      <c r="M309" s="463"/>
      <c r="N309" s="140"/>
      <c r="O309" s="140"/>
      <c r="P309" s="97"/>
      <c r="Q309" s="558"/>
      <c r="R309" s="558"/>
      <c r="S309" s="558"/>
      <c r="T309" s="558"/>
      <c r="U309" s="558"/>
      <c r="V309" s="558"/>
      <c r="W309" s="558"/>
      <c r="X309" s="558"/>
      <c r="Y309" s="97"/>
      <c r="Z309" s="20"/>
      <c r="AA309" s="585"/>
      <c r="AB309" s="289"/>
      <c r="AC309" s="289"/>
      <c r="AD309" s="535">
        <f t="shared" si="109"/>
        <v>0</v>
      </c>
      <c r="AE309" s="289"/>
      <c r="AF309" s="423"/>
      <c r="AG309" s="423"/>
      <c r="AH309" s="423"/>
      <c r="AI309" s="423"/>
      <c r="AJ309" s="289"/>
      <c r="AK309" s="20"/>
      <c r="AL309" s="20"/>
      <c r="AM309" s="20"/>
      <c r="AN309" s="20"/>
      <c r="AO309" s="20"/>
      <c r="AP309" s="20"/>
    </row>
    <row r="310" spans="1:43" ht="19.2" customHeight="1">
      <c r="A310" s="94"/>
      <c r="B310" s="203"/>
      <c r="C310" s="203" t="str">
        <f t="shared" si="119"/>
        <v>205</v>
      </c>
      <c r="D310" s="638" t="str">
        <f t="shared" si="120"/>
        <v>20501</v>
      </c>
      <c r="E310" s="614">
        <v>2050101</v>
      </c>
      <c r="F310" s="7" t="s">
        <v>898</v>
      </c>
      <c r="G310" s="283" t="s">
        <v>377</v>
      </c>
      <c r="H310" s="549" t="s">
        <v>914</v>
      </c>
      <c r="I310" s="125">
        <v>301</v>
      </c>
      <c r="J310" s="245"/>
      <c r="K310" s="621">
        <f>SUM(L310:X310)</f>
        <v>11104</v>
      </c>
      <c r="L310" s="241">
        <v>11104</v>
      </c>
      <c r="N310" s="140"/>
      <c r="O310" s="140"/>
      <c r="P310" s="97"/>
      <c r="Q310" s="558"/>
      <c r="R310" s="558"/>
      <c r="S310" s="558"/>
      <c r="T310" s="558"/>
      <c r="U310" s="558"/>
      <c r="V310" s="558"/>
      <c r="W310" s="558"/>
      <c r="X310" s="558"/>
      <c r="Y310" s="97"/>
      <c r="Z310" s="20"/>
      <c r="AA310" s="585"/>
      <c r="AB310" s="289"/>
      <c r="AC310" s="289"/>
      <c r="AD310" s="535">
        <f t="shared" si="109"/>
        <v>0</v>
      </c>
      <c r="AE310" s="289"/>
      <c r="AF310" s="423"/>
      <c r="AG310" s="423"/>
      <c r="AH310" s="423"/>
      <c r="AI310" s="423"/>
      <c r="AJ310" s="289"/>
      <c r="AK310" s="20"/>
      <c r="AL310" s="20"/>
      <c r="AM310" s="20"/>
      <c r="AN310" s="20"/>
      <c r="AO310" s="20"/>
      <c r="AP310" s="20"/>
    </row>
    <row r="311" spans="1:43" ht="19.2" customHeight="1">
      <c r="A311" s="94"/>
      <c r="B311" s="203"/>
      <c r="C311" s="203" t="str">
        <f t="shared" si="119"/>
        <v>205</v>
      </c>
      <c r="D311" s="638" t="str">
        <f t="shared" si="120"/>
        <v>20501</v>
      </c>
      <c r="E311" s="614">
        <v>2050101</v>
      </c>
      <c r="F311" s="7" t="s">
        <v>898</v>
      </c>
      <c r="G311" s="283" t="s">
        <v>917</v>
      </c>
      <c r="H311" s="549" t="s">
        <v>914</v>
      </c>
      <c r="I311" s="125">
        <v>301</v>
      </c>
      <c r="J311" s="245"/>
      <c r="K311" s="621">
        <f t="shared" si="112"/>
        <v>7200</v>
      </c>
      <c r="L311" s="241">
        <v>7200</v>
      </c>
      <c r="M311" s="463"/>
      <c r="N311" s="140"/>
      <c r="O311" s="140"/>
      <c r="P311" s="97"/>
      <c r="Q311" s="558"/>
      <c r="R311" s="558"/>
      <c r="S311" s="558"/>
      <c r="T311" s="558"/>
      <c r="U311" s="558"/>
      <c r="V311" s="558"/>
      <c r="W311" s="558"/>
      <c r="X311" s="558"/>
      <c r="Y311" s="97"/>
      <c r="Z311" s="20"/>
      <c r="AA311" s="585"/>
      <c r="AB311" s="289"/>
      <c r="AC311" s="289"/>
      <c r="AD311" s="535">
        <f t="shared" si="109"/>
        <v>0</v>
      </c>
      <c r="AE311" s="289"/>
      <c r="AF311" s="423"/>
      <c r="AG311" s="423"/>
      <c r="AH311" s="423"/>
      <c r="AI311" s="423"/>
      <c r="AJ311" s="289"/>
      <c r="AK311" s="20"/>
      <c r="AL311" s="20"/>
      <c r="AM311" s="20"/>
      <c r="AN311" s="20"/>
      <c r="AO311" s="20"/>
      <c r="AP311" s="20"/>
    </row>
    <row r="312" spans="1:43" ht="19.2" customHeight="1">
      <c r="A312" s="94"/>
      <c r="B312" s="203"/>
      <c r="C312" s="203" t="str">
        <f t="shared" si="119"/>
        <v>205</v>
      </c>
      <c r="D312" s="638" t="str">
        <f t="shared" si="120"/>
        <v>20501</v>
      </c>
      <c r="E312" s="614">
        <v>2050101</v>
      </c>
      <c r="F312" s="7" t="s">
        <v>898</v>
      </c>
      <c r="G312" s="283" t="s">
        <v>916</v>
      </c>
      <c r="H312" s="549" t="s">
        <v>914</v>
      </c>
      <c r="I312" s="124">
        <v>302</v>
      </c>
      <c r="J312" s="245"/>
      <c r="K312" s="621">
        <f t="shared" si="112"/>
        <v>18000</v>
      </c>
      <c r="L312" s="241"/>
      <c r="M312" s="140">
        <v>18000</v>
      </c>
      <c r="O312" s="140"/>
      <c r="P312" s="97"/>
      <c r="Q312" s="558"/>
      <c r="R312" s="558"/>
      <c r="S312" s="558"/>
      <c r="T312" s="558"/>
      <c r="U312" s="558"/>
      <c r="V312" s="558"/>
      <c r="W312" s="558"/>
      <c r="X312" s="558"/>
      <c r="Y312" s="97"/>
      <c r="Z312" s="20"/>
      <c r="AA312" s="585"/>
      <c r="AB312" s="289"/>
      <c r="AC312" s="289"/>
      <c r="AD312" s="535">
        <f t="shared" si="109"/>
        <v>0</v>
      </c>
      <c r="AE312" s="289"/>
      <c r="AF312" s="423"/>
      <c r="AG312" s="423"/>
      <c r="AH312" s="423"/>
      <c r="AI312" s="423"/>
      <c r="AJ312" s="289"/>
      <c r="AK312" s="20"/>
      <c r="AL312" s="20"/>
      <c r="AM312" s="20"/>
      <c r="AN312" s="20"/>
      <c r="AO312" s="20"/>
      <c r="AP312" s="20"/>
    </row>
    <row r="313" spans="1:43" ht="19.2" customHeight="1">
      <c r="A313" s="94"/>
      <c r="B313" s="637"/>
      <c r="C313" s="637" t="str">
        <f t="shared" ref="C313" si="121">LEFT(E313,3)</f>
        <v>205</v>
      </c>
      <c r="D313" s="638" t="str">
        <f>LEFT(E313,5)</f>
        <v>20502</v>
      </c>
      <c r="E313" s="614">
        <v>2050201</v>
      </c>
      <c r="F313" s="635" t="s">
        <v>584</v>
      </c>
      <c r="G313" s="283" t="s">
        <v>2457</v>
      </c>
      <c r="H313" s="125" t="s">
        <v>65</v>
      </c>
      <c r="I313" s="125">
        <v>302</v>
      </c>
      <c r="J313" s="127"/>
      <c r="K313" s="621">
        <f t="shared" si="112"/>
        <v>8000</v>
      </c>
      <c r="L313" s="241"/>
      <c r="M313" s="271">
        <v>8000</v>
      </c>
      <c r="N313" s="259"/>
      <c r="O313" s="259"/>
      <c r="P313" s="247"/>
      <c r="Q313" s="553"/>
      <c r="R313" s="553"/>
      <c r="S313" s="553"/>
      <c r="T313" s="553"/>
      <c r="U313" s="553"/>
      <c r="V313" s="553"/>
      <c r="W313" s="553"/>
      <c r="X313" s="553"/>
      <c r="Y313" s="96"/>
      <c r="Z313" s="20"/>
      <c r="AA313" s="585"/>
      <c r="AB313" s="289"/>
      <c r="AC313" s="289"/>
      <c r="AD313" s="535"/>
      <c r="AE313" s="289"/>
      <c r="AF313" s="423"/>
      <c r="AG313" s="423"/>
      <c r="AH313" s="423"/>
      <c r="AI313" s="423"/>
      <c r="AJ313" s="289"/>
      <c r="AK313" s="20"/>
      <c r="AL313" s="20"/>
      <c r="AM313" s="20"/>
      <c r="AN313" s="20"/>
      <c r="AO313" s="20"/>
      <c r="AP313" s="20"/>
    </row>
    <row r="314" spans="1:43" ht="19.2" customHeight="1">
      <c r="A314" s="94"/>
      <c r="B314" s="203"/>
      <c r="C314" s="203" t="str">
        <f t="shared" si="119"/>
        <v>205</v>
      </c>
      <c r="D314" s="638" t="str">
        <f t="shared" si="120"/>
        <v>20501</v>
      </c>
      <c r="E314" s="614">
        <v>2050101</v>
      </c>
      <c r="F314" s="7" t="s">
        <v>898</v>
      </c>
      <c r="G314" s="283" t="s">
        <v>378</v>
      </c>
      <c r="H314" s="549" t="s">
        <v>914</v>
      </c>
      <c r="I314" s="125">
        <v>303</v>
      </c>
      <c r="J314" s="245"/>
      <c r="K314" s="621">
        <f t="shared" si="112"/>
        <v>20442</v>
      </c>
      <c r="L314" s="241"/>
      <c r="M314" s="463"/>
      <c r="N314" s="140">
        <v>20442</v>
      </c>
      <c r="O314" s="140"/>
      <c r="P314" s="97"/>
      <c r="Q314" s="558"/>
      <c r="R314" s="558"/>
      <c r="S314" s="558"/>
      <c r="T314" s="558"/>
      <c r="U314" s="558"/>
      <c r="V314" s="558"/>
      <c r="W314" s="558"/>
      <c r="X314" s="558"/>
      <c r="Y314" s="97"/>
      <c r="Z314" s="20"/>
      <c r="AA314" s="585"/>
      <c r="AB314" s="289"/>
      <c r="AC314" s="289"/>
      <c r="AD314" s="535">
        <f t="shared" si="109"/>
        <v>0</v>
      </c>
      <c r="AE314" s="289"/>
      <c r="AF314" s="423"/>
      <c r="AG314" s="423"/>
      <c r="AH314" s="423"/>
      <c r="AI314" s="423"/>
      <c r="AJ314" s="289"/>
      <c r="AK314" s="20"/>
      <c r="AL314" s="20"/>
      <c r="AM314" s="20"/>
      <c r="AN314" s="20"/>
      <c r="AO314" s="20"/>
      <c r="AP314" s="20"/>
    </row>
    <row r="315" spans="1:43" ht="19.2" customHeight="1">
      <c r="A315" s="94"/>
      <c r="B315" s="203"/>
      <c r="C315" s="203" t="str">
        <f t="shared" si="119"/>
        <v>201</v>
      </c>
      <c r="D315" s="638" t="str">
        <f t="shared" si="120"/>
        <v>20123</v>
      </c>
      <c r="E315" s="614">
        <v>2012301</v>
      </c>
      <c r="F315" s="7" t="s">
        <v>915</v>
      </c>
      <c r="G315" s="283" t="s">
        <v>945</v>
      </c>
      <c r="H315" s="549" t="s">
        <v>914</v>
      </c>
      <c r="I315" s="125">
        <v>302</v>
      </c>
      <c r="J315" s="245"/>
      <c r="K315" s="621">
        <f t="shared" si="112"/>
        <v>10000</v>
      </c>
      <c r="L315" s="241"/>
      <c r="M315" s="463">
        <v>10000</v>
      </c>
      <c r="N315" s="140"/>
      <c r="O315" s="140"/>
      <c r="P315" s="97"/>
      <c r="Q315" s="558"/>
      <c r="R315" s="558"/>
      <c r="S315" s="558"/>
      <c r="T315" s="558"/>
      <c r="U315" s="558"/>
      <c r="V315" s="558"/>
      <c r="W315" s="558"/>
      <c r="X315" s="558"/>
      <c r="Y315" s="97"/>
      <c r="Z315" s="20"/>
      <c r="AA315" s="585"/>
      <c r="AB315" s="289"/>
      <c r="AC315" s="289"/>
      <c r="AD315" s="535">
        <f t="shared" si="109"/>
        <v>0</v>
      </c>
      <c r="AE315" s="289"/>
      <c r="AF315" s="423"/>
      <c r="AG315" s="423"/>
      <c r="AH315" s="423"/>
      <c r="AI315" s="423"/>
      <c r="AJ315" s="289"/>
      <c r="AK315" s="20"/>
      <c r="AL315" s="20"/>
      <c r="AM315" s="20"/>
      <c r="AN315" s="20"/>
      <c r="AO315" s="20"/>
      <c r="AP315" s="20"/>
    </row>
    <row r="316" spans="1:43" ht="19.2" customHeight="1">
      <c r="A316" s="94"/>
      <c r="B316" s="203"/>
      <c r="C316" s="203"/>
      <c r="D316" s="638"/>
      <c r="E316" s="614"/>
      <c r="F316" s="7"/>
      <c r="G316" s="34"/>
      <c r="H316" s="199"/>
      <c r="I316" s="125"/>
      <c r="J316" s="245"/>
      <c r="K316" s="621"/>
      <c r="L316" s="241"/>
      <c r="M316" s="463"/>
      <c r="N316" s="140"/>
      <c r="O316" s="140"/>
      <c r="P316" s="97"/>
      <c r="Q316" s="558"/>
      <c r="R316" s="558"/>
      <c r="S316" s="558"/>
      <c r="T316" s="558"/>
      <c r="U316" s="558"/>
      <c r="V316" s="558"/>
      <c r="W316" s="558"/>
      <c r="X316" s="558"/>
      <c r="Y316" s="97"/>
      <c r="Z316" s="20"/>
      <c r="AA316" s="585"/>
      <c r="AB316" s="289"/>
      <c r="AC316" s="289"/>
      <c r="AD316" s="535">
        <f t="shared" si="109"/>
        <v>0</v>
      </c>
      <c r="AE316" s="289"/>
      <c r="AF316" s="423"/>
      <c r="AG316" s="423"/>
      <c r="AH316" s="423"/>
      <c r="AI316" s="423"/>
      <c r="AJ316" s="289"/>
      <c r="AK316" s="20"/>
      <c r="AL316" s="20"/>
      <c r="AM316" s="20"/>
      <c r="AN316" s="20"/>
      <c r="AO316" s="20"/>
      <c r="AP316" s="20"/>
    </row>
    <row r="317" spans="1:43" ht="19.2" customHeight="1">
      <c r="A317" s="94" t="s">
        <v>412</v>
      </c>
      <c r="B317" s="203">
        <v>48</v>
      </c>
      <c r="C317" s="203" t="str">
        <f t="shared" si="117"/>
        <v/>
      </c>
      <c r="D317" s="638" t="str">
        <f t="shared" si="118"/>
        <v/>
      </c>
      <c r="E317" s="614"/>
      <c r="F317" s="7"/>
      <c r="G317" s="34"/>
      <c r="H317" s="199"/>
      <c r="I317" s="125"/>
      <c r="J317" s="245">
        <v>3739871</v>
      </c>
      <c r="K317" s="621">
        <f t="shared" si="112"/>
        <v>4866817</v>
      </c>
      <c r="L317" s="241">
        <f t="shared" ref="L317:R317" si="122">SUM(L318:L326)</f>
        <v>4399792</v>
      </c>
      <c r="M317" s="274">
        <f t="shared" si="122"/>
        <v>70000</v>
      </c>
      <c r="N317" s="274">
        <f t="shared" si="122"/>
        <v>397025</v>
      </c>
      <c r="O317" s="274">
        <f t="shared" si="122"/>
        <v>0</v>
      </c>
      <c r="P317" s="274">
        <f t="shared" si="122"/>
        <v>0</v>
      </c>
      <c r="Q317" s="274">
        <f t="shared" si="122"/>
        <v>0</v>
      </c>
      <c r="R317" s="274">
        <f t="shared" si="122"/>
        <v>0</v>
      </c>
      <c r="S317" s="274"/>
      <c r="T317" s="274"/>
      <c r="U317" s="274"/>
      <c r="V317" s="274">
        <f>SUM(V318:V326)</f>
        <v>0</v>
      </c>
      <c r="W317" s="274">
        <f>SUM(W318:W326)</f>
        <v>0</v>
      </c>
      <c r="X317" s="274">
        <f>SUM(X318:X326)</f>
        <v>0</v>
      </c>
      <c r="Y317" s="274"/>
      <c r="Z317" s="20"/>
      <c r="AA317" s="585">
        <v>992201</v>
      </c>
      <c r="AB317" s="289"/>
      <c r="AC317" s="289">
        <v>7200000</v>
      </c>
      <c r="AD317" s="535">
        <f t="shared" si="109"/>
        <v>7295000</v>
      </c>
      <c r="AE317" s="289">
        <f>SUM(AF317:AH317)</f>
        <v>7255000</v>
      </c>
      <c r="AF317" s="423">
        <v>5950000</v>
      </c>
      <c r="AG317" s="423">
        <v>765000</v>
      </c>
      <c r="AH317" s="423">
        <v>540000</v>
      </c>
      <c r="AI317" s="423"/>
      <c r="AJ317" s="289">
        <f>SUM(AK317:AP317)</f>
        <v>40000</v>
      </c>
      <c r="AK317" s="20"/>
      <c r="AL317" s="20">
        <v>40000</v>
      </c>
      <c r="AM317" s="20"/>
      <c r="AN317" s="20"/>
      <c r="AO317" s="20"/>
      <c r="AP317" s="20"/>
    </row>
    <row r="318" spans="1:43" ht="19.2" customHeight="1">
      <c r="A318" s="104"/>
      <c r="B318" s="203"/>
      <c r="C318" s="203" t="str">
        <f t="shared" si="114"/>
        <v>205</v>
      </c>
      <c r="D318" s="638" t="str">
        <f t="shared" si="115"/>
        <v>20502</v>
      </c>
      <c r="E318" s="614">
        <v>2050202</v>
      </c>
      <c r="F318" s="7" t="s">
        <v>412</v>
      </c>
      <c r="G318" s="283" t="s">
        <v>375</v>
      </c>
      <c r="H318" s="199" t="s">
        <v>415</v>
      </c>
      <c r="I318" s="125">
        <v>301</v>
      </c>
      <c r="J318" s="245">
        <v>2292492</v>
      </c>
      <c r="K318" s="621">
        <f t="shared" si="112"/>
        <v>2592392</v>
      </c>
      <c r="L318" s="241">
        <v>2592392</v>
      </c>
      <c r="M318" s="463"/>
      <c r="N318" s="140"/>
      <c r="O318" s="140"/>
      <c r="P318" s="97"/>
      <c r="Q318" s="558"/>
      <c r="R318" s="558"/>
      <c r="S318" s="558"/>
      <c r="T318" s="558"/>
      <c r="U318" s="558"/>
      <c r="V318" s="558"/>
      <c r="W318" s="558"/>
      <c r="X318" s="558"/>
      <c r="Y318" s="97"/>
      <c r="Z318" s="20"/>
      <c r="AA318" s="585"/>
      <c r="AB318" s="289"/>
      <c r="AC318" s="289"/>
      <c r="AD318" s="535">
        <f t="shared" si="109"/>
        <v>0</v>
      </c>
      <c r="AE318" s="289"/>
      <c r="AF318" s="423"/>
      <c r="AG318" s="423"/>
      <c r="AH318" s="423"/>
      <c r="AI318" s="423"/>
      <c r="AJ318" s="289"/>
      <c r="AK318" s="20"/>
      <c r="AL318" s="20"/>
      <c r="AM318" s="20"/>
      <c r="AN318" s="20"/>
      <c r="AO318" s="20"/>
      <c r="AP318" s="20"/>
    </row>
    <row r="319" spans="1:43" ht="19.2" customHeight="1">
      <c r="A319" s="104"/>
      <c r="B319" s="203"/>
      <c r="C319" s="203" t="str">
        <f t="shared" si="114"/>
        <v>205</v>
      </c>
      <c r="D319" s="638" t="str">
        <f t="shared" si="115"/>
        <v>20509</v>
      </c>
      <c r="E319" s="614">
        <v>2050999</v>
      </c>
      <c r="F319" s="7" t="s">
        <v>412</v>
      </c>
      <c r="G319" s="476" t="s">
        <v>796</v>
      </c>
      <c r="H319" s="199" t="s">
        <v>70</v>
      </c>
      <c r="I319" s="125">
        <v>301</v>
      </c>
      <c r="J319" s="245"/>
      <c r="K319" s="621">
        <f t="shared" si="112"/>
        <v>284200</v>
      </c>
      <c r="L319" s="241">
        <v>284200</v>
      </c>
      <c r="M319" s="463"/>
      <c r="N319" s="140"/>
      <c r="O319" s="140"/>
      <c r="P319" s="97"/>
      <c r="Q319" s="558"/>
      <c r="R319" s="558"/>
      <c r="S319" s="558"/>
      <c r="T319" s="558"/>
      <c r="U319" s="558"/>
      <c r="V319" s="558"/>
      <c r="W319" s="558"/>
      <c r="X319" s="558"/>
      <c r="Y319" s="97"/>
      <c r="Z319" s="20"/>
      <c r="AA319" s="585"/>
      <c r="AB319" s="289"/>
      <c r="AC319" s="289"/>
      <c r="AD319" s="535">
        <f t="shared" si="109"/>
        <v>0</v>
      </c>
      <c r="AE319" s="289"/>
      <c r="AF319" s="423"/>
      <c r="AG319" s="423"/>
      <c r="AH319" s="423"/>
      <c r="AI319" s="423"/>
      <c r="AJ319" s="289"/>
      <c r="AK319" s="20"/>
      <c r="AL319" s="20"/>
      <c r="AM319" s="20"/>
      <c r="AN319" s="20"/>
      <c r="AO319" s="20"/>
      <c r="AP319" s="20"/>
    </row>
    <row r="320" spans="1:43" ht="19.2" customHeight="1">
      <c r="A320" s="94"/>
      <c r="B320" s="203"/>
      <c r="C320" s="203" t="str">
        <f t="shared" si="114"/>
        <v>205</v>
      </c>
      <c r="D320" s="638" t="str">
        <f t="shared" si="115"/>
        <v>20502</v>
      </c>
      <c r="E320" s="614">
        <v>2050202</v>
      </c>
      <c r="F320" s="7" t="s">
        <v>412</v>
      </c>
      <c r="G320" s="283" t="s">
        <v>376</v>
      </c>
      <c r="H320" s="199" t="s">
        <v>415</v>
      </c>
      <c r="I320" s="125">
        <v>301</v>
      </c>
      <c r="J320" s="245">
        <v>420000</v>
      </c>
      <c r="K320" s="621">
        <f t="shared" si="112"/>
        <v>432000</v>
      </c>
      <c r="L320" s="281">
        <v>432000</v>
      </c>
      <c r="M320" s="463"/>
      <c r="N320" s="140"/>
      <c r="O320" s="140"/>
      <c r="P320" s="97"/>
      <c r="Q320" s="558"/>
      <c r="R320" s="558"/>
      <c r="S320" s="558"/>
      <c r="T320" s="558"/>
      <c r="U320" s="558"/>
      <c r="V320" s="558"/>
      <c r="W320" s="558"/>
      <c r="X320" s="558"/>
      <c r="Y320" s="97"/>
      <c r="Z320" s="20"/>
      <c r="AA320" s="585"/>
      <c r="AB320" s="289"/>
      <c r="AC320" s="289"/>
      <c r="AD320" s="535">
        <f t="shared" si="109"/>
        <v>0</v>
      </c>
      <c r="AE320" s="289"/>
      <c r="AF320" s="423"/>
      <c r="AG320" s="423"/>
      <c r="AH320" s="423"/>
      <c r="AI320" s="423"/>
      <c r="AJ320" s="289"/>
      <c r="AK320" s="20"/>
      <c r="AL320" s="20"/>
      <c r="AM320" s="20"/>
      <c r="AN320" s="20"/>
      <c r="AO320" s="20"/>
      <c r="AP320" s="20"/>
    </row>
    <row r="321" spans="1:42" ht="19.2" customHeight="1">
      <c r="A321" s="94"/>
      <c r="B321" s="203"/>
      <c r="C321" s="203" t="str">
        <f>LEFT(E321,3)</f>
        <v>205</v>
      </c>
      <c r="D321" s="638" t="str">
        <f>LEFT(E321,5)</f>
        <v>20502</v>
      </c>
      <c r="E321" s="614">
        <v>2050202</v>
      </c>
      <c r="F321" s="7" t="s">
        <v>412</v>
      </c>
      <c r="G321" s="283" t="s">
        <v>381</v>
      </c>
      <c r="H321" s="199" t="s">
        <v>415</v>
      </c>
      <c r="I321" s="125">
        <v>301</v>
      </c>
      <c r="J321" s="245">
        <v>96000</v>
      </c>
      <c r="K321" s="621">
        <f t="shared" si="112"/>
        <v>91200</v>
      </c>
      <c r="L321" s="241">
        <v>91200</v>
      </c>
      <c r="M321" s="463"/>
      <c r="N321" s="140"/>
      <c r="O321" s="140"/>
      <c r="P321" s="97"/>
      <c r="Q321" s="558"/>
      <c r="R321" s="558"/>
      <c r="S321" s="558"/>
      <c r="T321" s="558"/>
      <c r="U321" s="558"/>
      <c r="V321" s="558"/>
      <c r="W321" s="558"/>
      <c r="X321" s="558"/>
      <c r="Y321" s="97"/>
      <c r="Z321" s="20" t="s">
        <v>2442</v>
      </c>
      <c r="AA321" s="585"/>
      <c r="AB321" s="289"/>
      <c r="AC321" s="289"/>
      <c r="AD321" s="535">
        <f t="shared" si="109"/>
        <v>0</v>
      </c>
      <c r="AE321" s="289"/>
      <c r="AF321" s="423"/>
      <c r="AG321" s="423"/>
      <c r="AH321" s="423"/>
      <c r="AI321" s="423"/>
      <c r="AJ321" s="289"/>
      <c r="AK321" s="20"/>
      <c r="AL321" s="20"/>
      <c r="AM321" s="20"/>
      <c r="AN321" s="20"/>
      <c r="AO321" s="20"/>
      <c r="AP321" s="20"/>
    </row>
    <row r="322" spans="1:42" ht="19.2" customHeight="1">
      <c r="A322" s="94"/>
      <c r="B322" s="203"/>
      <c r="C322" s="203" t="str">
        <f t="shared" si="114"/>
        <v>205</v>
      </c>
      <c r="D322" s="638" t="str">
        <f t="shared" si="115"/>
        <v>20502</v>
      </c>
      <c r="E322" s="614">
        <v>2050202</v>
      </c>
      <c r="F322" s="7" t="s">
        <v>412</v>
      </c>
      <c r="G322" s="283" t="s">
        <v>378</v>
      </c>
      <c r="H322" s="199" t="s">
        <v>415</v>
      </c>
      <c r="I322" s="125">
        <v>302</v>
      </c>
      <c r="J322" s="245">
        <v>275099</v>
      </c>
      <c r="K322" s="621">
        <f t="shared" si="112"/>
        <v>397025</v>
      </c>
      <c r="L322" s="241"/>
      <c r="M322" s="463"/>
      <c r="N322" s="140">
        <v>397025</v>
      </c>
      <c r="O322" s="140"/>
      <c r="P322" s="97"/>
      <c r="Q322" s="558"/>
      <c r="R322" s="558"/>
      <c r="S322" s="558"/>
      <c r="T322" s="558"/>
      <c r="U322" s="558"/>
      <c r="V322" s="558"/>
      <c r="W322" s="558"/>
      <c r="X322" s="558"/>
      <c r="Y322" s="97"/>
      <c r="Z322" s="20"/>
      <c r="AA322" s="585"/>
      <c r="AB322" s="289"/>
      <c r="AC322" s="289"/>
      <c r="AD322" s="535">
        <f t="shared" si="109"/>
        <v>0</v>
      </c>
      <c r="AE322" s="289"/>
      <c r="AF322" s="423"/>
      <c r="AG322" s="423"/>
      <c r="AH322" s="423"/>
      <c r="AI322" s="423"/>
      <c r="AJ322" s="289"/>
      <c r="AK322" s="20"/>
      <c r="AL322" s="20"/>
      <c r="AM322" s="20"/>
      <c r="AN322" s="20"/>
      <c r="AO322" s="20"/>
      <c r="AP322" s="20"/>
    </row>
    <row r="323" spans="1:42" ht="19.2" customHeight="1">
      <c r="A323" s="94"/>
      <c r="B323" s="637"/>
      <c r="C323" s="637" t="str">
        <f t="shared" ref="C323" si="123">LEFT(E323,3)</f>
        <v>205</v>
      </c>
      <c r="D323" s="638" t="str">
        <f t="shared" ref="D323" si="124">LEFT(E323,5)</f>
        <v>20502</v>
      </c>
      <c r="E323" s="614">
        <v>2050202</v>
      </c>
      <c r="F323" s="635" t="s">
        <v>412</v>
      </c>
      <c r="G323" s="283" t="s">
        <v>2457</v>
      </c>
      <c r="H323" s="199" t="s">
        <v>71</v>
      </c>
      <c r="I323" s="125">
        <v>302</v>
      </c>
      <c r="J323" s="245"/>
      <c r="K323" s="621">
        <f t="shared" si="112"/>
        <v>30000</v>
      </c>
      <c r="L323" s="241"/>
      <c r="M323" s="463">
        <v>30000</v>
      </c>
      <c r="N323" s="140"/>
      <c r="O323" s="140"/>
      <c r="P323" s="97"/>
      <c r="Q323" s="558"/>
      <c r="R323" s="558"/>
      <c r="S323" s="558"/>
      <c r="T323" s="558"/>
      <c r="U323" s="558"/>
      <c r="V323" s="558"/>
      <c r="W323" s="558"/>
      <c r="X323" s="558"/>
      <c r="Y323" s="97"/>
      <c r="Z323" s="20"/>
      <c r="AA323" s="585"/>
      <c r="AB323" s="289"/>
      <c r="AC323" s="289"/>
      <c r="AD323" s="535"/>
      <c r="AE323" s="289"/>
      <c r="AF323" s="423"/>
      <c r="AG323" s="423"/>
      <c r="AH323" s="423"/>
      <c r="AI323" s="423"/>
      <c r="AJ323" s="289"/>
      <c r="AK323" s="20"/>
      <c r="AL323" s="20"/>
      <c r="AM323" s="20"/>
      <c r="AN323" s="20"/>
      <c r="AO323" s="20"/>
      <c r="AP323" s="20"/>
    </row>
    <row r="324" spans="1:42" ht="19.2" customHeight="1">
      <c r="A324" s="94"/>
      <c r="B324" s="203"/>
      <c r="C324" s="203" t="str">
        <f>LEFT(E324,3)</f>
        <v>205</v>
      </c>
      <c r="D324" s="638" t="str">
        <f>LEFT(E324,5)</f>
        <v>20502</v>
      </c>
      <c r="E324" s="614">
        <v>2050201</v>
      </c>
      <c r="F324" s="635" t="s">
        <v>412</v>
      </c>
      <c r="G324" s="143" t="s">
        <v>662</v>
      </c>
      <c r="H324" s="36" t="s">
        <v>70</v>
      </c>
      <c r="I324" s="125">
        <v>302</v>
      </c>
      <c r="J324" s="127">
        <v>80000</v>
      </c>
      <c r="K324" s="621">
        <f>SUM(L324:X324)</f>
        <v>40000</v>
      </c>
      <c r="L324" s="241"/>
      <c r="M324" s="271">
        <v>40000</v>
      </c>
      <c r="N324" s="259"/>
      <c r="O324" s="259"/>
      <c r="P324" s="247"/>
      <c r="Q324" s="553"/>
      <c r="R324" s="553"/>
      <c r="S324" s="553"/>
      <c r="T324" s="553"/>
      <c r="U324" s="553"/>
      <c r="V324" s="553"/>
      <c r="W324" s="553"/>
      <c r="X324" s="553"/>
      <c r="Y324" s="96"/>
      <c r="Z324" s="20"/>
      <c r="AA324" s="585"/>
      <c r="AB324" s="289"/>
      <c r="AC324" s="289"/>
      <c r="AD324" s="535">
        <f>AE324+AJ324</f>
        <v>0</v>
      </c>
      <c r="AE324" s="289"/>
      <c r="AF324" s="423"/>
      <c r="AG324" s="423"/>
      <c r="AH324" s="423"/>
      <c r="AI324" s="423"/>
      <c r="AJ324" s="289"/>
      <c r="AK324" s="20"/>
      <c r="AL324" s="20"/>
      <c r="AM324" s="20"/>
      <c r="AN324" s="20"/>
      <c r="AO324" s="20"/>
      <c r="AP324" s="20"/>
    </row>
    <row r="325" spans="1:42" ht="19.2" customHeight="1">
      <c r="A325" s="94"/>
      <c r="B325" s="637"/>
      <c r="C325" s="637"/>
      <c r="D325" s="638"/>
      <c r="E325" s="614"/>
      <c r="F325" s="635"/>
      <c r="G325" s="143"/>
      <c r="H325" s="36"/>
      <c r="I325" s="125"/>
      <c r="J325" s="127"/>
      <c r="K325" s="621"/>
      <c r="L325" s="241"/>
      <c r="M325" s="271"/>
      <c r="N325" s="259"/>
      <c r="O325" s="259"/>
      <c r="P325" s="247"/>
      <c r="Q325" s="553"/>
      <c r="R325" s="553"/>
      <c r="S325" s="553"/>
      <c r="T325" s="553"/>
      <c r="U325" s="553"/>
      <c r="V325" s="553"/>
      <c r="W325" s="553"/>
      <c r="X325" s="553"/>
      <c r="Y325" s="96"/>
      <c r="Z325" s="20"/>
      <c r="AA325" s="585"/>
      <c r="AB325" s="289"/>
      <c r="AC325" s="289"/>
      <c r="AD325" s="535"/>
      <c r="AE325" s="289"/>
      <c r="AF325" s="423"/>
      <c r="AG325" s="423"/>
      <c r="AH325" s="423"/>
      <c r="AI325" s="423"/>
      <c r="AJ325" s="289"/>
      <c r="AK325" s="20"/>
      <c r="AL325" s="20"/>
      <c r="AM325" s="20"/>
      <c r="AN325" s="20"/>
      <c r="AO325" s="20"/>
      <c r="AP325" s="20"/>
    </row>
    <row r="326" spans="1:42" ht="19.2" customHeight="1">
      <c r="A326" s="94"/>
      <c r="B326" s="203"/>
      <c r="C326" s="203" t="str">
        <f t="shared" si="114"/>
        <v>205</v>
      </c>
      <c r="D326" s="638" t="str">
        <f t="shared" si="115"/>
        <v>20502</v>
      </c>
      <c r="E326" s="614">
        <v>2050202</v>
      </c>
      <c r="F326" s="7" t="s">
        <v>412</v>
      </c>
      <c r="G326" s="283" t="s">
        <v>2340</v>
      </c>
      <c r="H326" s="199" t="s">
        <v>415</v>
      </c>
      <c r="I326" s="125">
        <v>302</v>
      </c>
      <c r="J326" s="245">
        <v>656280</v>
      </c>
      <c r="K326" s="621">
        <f t="shared" si="112"/>
        <v>1000000</v>
      </c>
      <c r="L326" s="241">
        <v>1000000</v>
      </c>
      <c r="M326" s="463"/>
      <c r="N326" s="140"/>
      <c r="O326" s="140"/>
      <c r="P326" s="97"/>
      <c r="Q326" s="558"/>
      <c r="R326" s="558"/>
      <c r="S326" s="558"/>
      <c r="T326" s="558"/>
      <c r="U326" s="558"/>
      <c r="V326" s="558"/>
      <c r="W326" s="558"/>
      <c r="X326" s="558"/>
      <c r="Y326" s="97"/>
      <c r="Z326" s="473" t="s">
        <v>2407</v>
      </c>
      <c r="AA326" s="585"/>
      <c r="AB326" s="289"/>
      <c r="AC326" s="289"/>
      <c r="AD326" s="535">
        <f t="shared" si="109"/>
        <v>0</v>
      </c>
      <c r="AE326" s="289"/>
      <c r="AF326" s="423"/>
      <c r="AG326" s="423"/>
      <c r="AH326" s="423"/>
      <c r="AI326" s="423"/>
      <c r="AJ326" s="289"/>
      <c r="AK326" s="20"/>
      <c r="AL326" s="20"/>
      <c r="AM326" s="20"/>
      <c r="AN326" s="20"/>
      <c r="AO326" s="20"/>
      <c r="AP326" s="20"/>
    </row>
    <row r="327" spans="1:42" ht="19.2" customHeight="1">
      <c r="A327" s="94"/>
      <c r="B327" s="203"/>
      <c r="C327" s="203" t="str">
        <f t="shared" si="114"/>
        <v/>
      </c>
      <c r="D327" s="638" t="str">
        <f t="shared" si="115"/>
        <v/>
      </c>
      <c r="E327" s="614"/>
      <c r="F327" s="7"/>
      <c r="G327" s="34"/>
      <c r="H327" s="199"/>
      <c r="I327" s="125"/>
      <c r="J327" s="245"/>
      <c r="K327" s="621">
        <f t="shared" si="112"/>
        <v>0</v>
      </c>
      <c r="L327" s="241"/>
      <c r="M327" s="463"/>
      <c r="N327" s="140"/>
      <c r="O327" s="140"/>
      <c r="P327" s="97"/>
      <c r="Q327" s="558"/>
      <c r="R327" s="558"/>
      <c r="S327" s="558"/>
      <c r="T327" s="558"/>
      <c r="U327" s="558"/>
      <c r="V327" s="558"/>
      <c r="W327" s="558"/>
      <c r="X327" s="558"/>
      <c r="Y327" s="97"/>
      <c r="Z327" s="20"/>
      <c r="AA327" s="585"/>
      <c r="AB327" s="289"/>
      <c r="AC327" s="289"/>
      <c r="AD327" s="535">
        <f t="shared" si="109"/>
        <v>0</v>
      </c>
      <c r="AE327" s="289"/>
      <c r="AF327" s="423"/>
      <c r="AG327" s="423"/>
      <c r="AH327" s="423"/>
      <c r="AI327" s="423"/>
      <c r="AJ327" s="289"/>
      <c r="AK327" s="20"/>
      <c r="AL327" s="20"/>
      <c r="AM327" s="20"/>
      <c r="AN327" s="20"/>
      <c r="AO327" s="20"/>
      <c r="AP327" s="20"/>
    </row>
    <row r="328" spans="1:42" ht="19.2" customHeight="1">
      <c r="A328" s="94" t="s">
        <v>413</v>
      </c>
      <c r="B328" s="203">
        <v>24</v>
      </c>
      <c r="C328" s="203" t="str">
        <f t="shared" si="114"/>
        <v/>
      </c>
      <c r="D328" s="638" t="str">
        <f t="shared" si="115"/>
        <v/>
      </c>
      <c r="E328" s="614"/>
      <c r="F328" s="7"/>
      <c r="G328" s="34"/>
      <c r="H328" s="199"/>
      <c r="I328" s="125"/>
      <c r="J328" s="245">
        <v>2037966</v>
      </c>
      <c r="K328" s="621">
        <f t="shared" si="112"/>
        <v>2652349</v>
      </c>
      <c r="L328" s="241">
        <f t="shared" ref="L328:W328" si="125">SUM(L329:L336)</f>
        <v>2372528</v>
      </c>
      <c r="M328" s="274">
        <f t="shared" si="125"/>
        <v>58000</v>
      </c>
      <c r="N328" s="274">
        <f t="shared" si="125"/>
        <v>221821</v>
      </c>
      <c r="O328" s="274">
        <f t="shared" si="125"/>
        <v>0</v>
      </c>
      <c r="P328" s="274">
        <f t="shared" si="125"/>
        <v>0</v>
      </c>
      <c r="Q328" s="274">
        <f t="shared" si="125"/>
        <v>0</v>
      </c>
      <c r="R328" s="274">
        <f t="shared" si="125"/>
        <v>0</v>
      </c>
      <c r="S328" s="274"/>
      <c r="T328" s="274"/>
      <c r="U328" s="274"/>
      <c r="V328" s="274">
        <f t="shared" si="125"/>
        <v>0</v>
      </c>
      <c r="W328" s="274">
        <f t="shared" si="125"/>
        <v>0</v>
      </c>
      <c r="X328" s="558"/>
      <c r="Y328" s="97"/>
      <c r="Z328" s="20"/>
      <c r="AA328" s="585">
        <v>349893</v>
      </c>
      <c r="AB328" s="289"/>
      <c r="AC328" s="289">
        <v>4040000</v>
      </c>
      <c r="AD328" s="535">
        <f t="shared" si="109"/>
        <v>4035000</v>
      </c>
      <c r="AE328" s="289">
        <f>SUM(AF328:AH328)</f>
        <v>3995000</v>
      </c>
      <c r="AF328" s="423">
        <v>3225000</v>
      </c>
      <c r="AG328" s="423">
        <v>400000</v>
      </c>
      <c r="AH328" s="423">
        <v>370000</v>
      </c>
      <c r="AI328" s="423"/>
      <c r="AJ328" s="289">
        <f>SUM(AK328:AP328)</f>
        <v>40000</v>
      </c>
      <c r="AK328" s="20"/>
      <c r="AL328" s="20">
        <v>40000</v>
      </c>
      <c r="AM328" s="20"/>
      <c r="AN328" s="20"/>
      <c r="AO328" s="20"/>
      <c r="AP328" s="20"/>
    </row>
    <row r="329" spans="1:42" ht="19.2" customHeight="1">
      <c r="A329" s="104"/>
      <c r="B329" s="203"/>
      <c r="C329" s="203" t="str">
        <f t="shared" si="114"/>
        <v>205</v>
      </c>
      <c r="D329" s="638" t="str">
        <f t="shared" si="115"/>
        <v>20502</v>
      </c>
      <c r="E329" s="614">
        <v>2050203</v>
      </c>
      <c r="F329" s="7" t="s">
        <v>413</v>
      </c>
      <c r="G329" s="283" t="s">
        <v>375</v>
      </c>
      <c r="H329" s="199" t="s">
        <v>415</v>
      </c>
      <c r="I329" s="125">
        <v>301</v>
      </c>
      <c r="J329" s="245">
        <v>1365648</v>
      </c>
      <c r="K329" s="621">
        <f t="shared" si="112"/>
        <v>1632528</v>
      </c>
      <c r="L329" s="241">
        <v>1632528</v>
      </c>
      <c r="M329" s="463"/>
      <c r="N329" s="140"/>
      <c r="O329" s="140"/>
      <c r="P329" s="97"/>
      <c r="Q329" s="558"/>
      <c r="R329" s="558"/>
      <c r="S329" s="558"/>
      <c r="T329" s="558"/>
      <c r="U329" s="558"/>
      <c r="V329" s="558"/>
      <c r="W329" s="558"/>
      <c r="X329" s="558"/>
      <c r="Y329" s="97"/>
      <c r="Z329" s="20"/>
      <c r="AA329" s="585"/>
      <c r="AB329" s="289"/>
      <c r="AC329" s="289"/>
      <c r="AD329" s="535">
        <f t="shared" si="109"/>
        <v>0</v>
      </c>
      <c r="AE329" s="289"/>
      <c r="AF329" s="423"/>
      <c r="AG329" s="423"/>
      <c r="AH329" s="423"/>
      <c r="AI329" s="423"/>
      <c r="AJ329" s="289"/>
      <c r="AK329" s="20"/>
      <c r="AL329" s="20"/>
      <c r="AM329" s="20"/>
      <c r="AN329" s="20"/>
      <c r="AO329" s="20"/>
      <c r="AP329" s="20"/>
    </row>
    <row r="330" spans="1:42" ht="19.2" customHeight="1">
      <c r="A330" s="94"/>
      <c r="B330" s="203"/>
      <c r="C330" s="203" t="str">
        <f t="shared" si="114"/>
        <v>205</v>
      </c>
      <c r="D330" s="638" t="str">
        <f t="shared" si="115"/>
        <v>20502</v>
      </c>
      <c r="E330" s="614">
        <v>2050203</v>
      </c>
      <c r="F330" s="7" t="s">
        <v>413</v>
      </c>
      <c r="G330" s="283" t="s">
        <v>376</v>
      </c>
      <c r="H330" s="199" t="s">
        <v>415</v>
      </c>
      <c r="I330" s="125">
        <v>301</v>
      </c>
      <c r="J330" s="245">
        <v>240000</v>
      </c>
      <c r="K330" s="621">
        <f t="shared" si="112"/>
        <v>216000</v>
      </c>
      <c r="L330" s="281">
        <v>216000</v>
      </c>
      <c r="M330" s="463"/>
      <c r="N330" s="140"/>
      <c r="O330" s="140"/>
      <c r="P330" s="97"/>
      <c r="Q330" s="558"/>
      <c r="R330" s="558"/>
      <c r="S330" s="558"/>
      <c r="T330" s="558"/>
      <c r="U330" s="558"/>
      <c r="V330" s="558"/>
      <c r="W330" s="558"/>
      <c r="X330" s="558"/>
      <c r="Y330" s="97"/>
      <c r="Z330" s="20"/>
      <c r="AA330" s="585"/>
      <c r="AB330" s="289"/>
      <c r="AC330" s="289"/>
      <c r="AD330" s="535">
        <f t="shared" si="109"/>
        <v>0</v>
      </c>
      <c r="AE330" s="289"/>
      <c r="AF330" s="423"/>
      <c r="AG330" s="423"/>
      <c r="AH330" s="423"/>
      <c r="AI330" s="423"/>
      <c r="AJ330" s="289"/>
      <c r="AK330" s="20"/>
      <c r="AL330" s="20"/>
      <c r="AM330" s="20"/>
      <c r="AN330" s="20"/>
      <c r="AO330" s="20"/>
      <c r="AP330" s="20"/>
    </row>
    <row r="331" spans="1:42" ht="19.2" customHeight="1">
      <c r="A331" s="94"/>
      <c r="B331" s="203"/>
      <c r="C331" s="203" t="str">
        <f>LEFT(E331,3)</f>
        <v>205</v>
      </c>
      <c r="D331" s="638" t="str">
        <f t="shared" si="115"/>
        <v>20502</v>
      </c>
      <c r="E331" s="614">
        <v>2050203</v>
      </c>
      <c r="F331" s="7" t="s">
        <v>413</v>
      </c>
      <c r="G331" s="283" t="s">
        <v>416</v>
      </c>
      <c r="H331" s="199" t="s">
        <v>415</v>
      </c>
      <c r="I331" s="125">
        <v>301</v>
      </c>
      <c r="J331" s="245">
        <v>24000</v>
      </c>
      <c r="K331" s="621">
        <f t="shared" si="112"/>
        <v>24000</v>
      </c>
      <c r="L331" s="241">
        <v>24000</v>
      </c>
      <c r="M331" s="463"/>
      <c r="N331" s="140"/>
      <c r="O331" s="140"/>
      <c r="P331" s="97"/>
      <c r="Q331" s="558"/>
      <c r="R331" s="558"/>
      <c r="S331" s="558"/>
      <c r="T331" s="558"/>
      <c r="U331" s="558"/>
      <c r="V331" s="558"/>
      <c r="W331" s="558"/>
      <c r="X331" s="558"/>
      <c r="Y331" s="97"/>
      <c r="Z331" s="20" t="s">
        <v>2443</v>
      </c>
      <c r="AA331" s="585"/>
      <c r="AB331" s="289"/>
      <c r="AC331" s="289"/>
      <c r="AD331" s="535">
        <f t="shared" si="109"/>
        <v>0</v>
      </c>
      <c r="AE331" s="289"/>
      <c r="AF331" s="423"/>
      <c r="AG331" s="423"/>
      <c r="AH331" s="423"/>
      <c r="AI331" s="423"/>
      <c r="AJ331" s="289"/>
      <c r="AK331" s="20"/>
      <c r="AL331" s="20"/>
      <c r="AM331" s="20"/>
      <c r="AN331" s="20"/>
      <c r="AO331" s="20"/>
      <c r="AP331" s="20"/>
    </row>
    <row r="332" spans="1:42" ht="19.2" customHeight="1">
      <c r="A332" s="94"/>
      <c r="B332" s="203"/>
      <c r="C332" s="203" t="str">
        <f t="shared" si="114"/>
        <v>205</v>
      </c>
      <c r="D332" s="638" t="str">
        <f t="shared" si="115"/>
        <v>20502</v>
      </c>
      <c r="E332" s="614">
        <v>2050203</v>
      </c>
      <c r="F332" s="7" t="s">
        <v>413</v>
      </c>
      <c r="G332" s="283" t="s">
        <v>378</v>
      </c>
      <c r="H332" s="199" t="s">
        <v>415</v>
      </c>
      <c r="I332" s="125">
        <v>302</v>
      </c>
      <c r="J332" s="245">
        <v>163878</v>
      </c>
      <c r="K332" s="621">
        <f t="shared" si="112"/>
        <v>221821</v>
      </c>
      <c r="L332" s="241"/>
      <c r="M332" s="463"/>
      <c r="N332" s="140">
        <v>221821</v>
      </c>
      <c r="O332" s="140"/>
      <c r="P332" s="97"/>
      <c r="Q332" s="558"/>
      <c r="R332" s="558"/>
      <c r="S332" s="558"/>
      <c r="T332" s="558"/>
      <c r="U332" s="558"/>
      <c r="V332" s="558"/>
      <c r="W332" s="558"/>
      <c r="X332" s="558"/>
      <c r="Y332" s="97"/>
      <c r="Z332" s="20"/>
      <c r="AA332" s="585"/>
      <c r="AB332" s="289"/>
      <c r="AC332" s="289"/>
      <c r="AD332" s="535">
        <f t="shared" si="109"/>
        <v>0</v>
      </c>
      <c r="AE332" s="289"/>
      <c r="AF332" s="423"/>
      <c r="AG332" s="423"/>
      <c r="AH332" s="423"/>
      <c r="AI332" s="423"/>
      <c r="AJ332" s="289"/>
      <c r="AK332" s="20"/>
      <c r="AL332" s="20"/>
      <c r="AM332" s="20"/>
      <c r="AN332" s="20"/>
      <c r="AO332" s="20"/>
      <c r="AP332" s="20"/>
    </row>
    <row r="333" spans="1:42" ht="19.2" customHeight="1">
      <c r="A333" s="94"/>
      <c r="B333" s="637"/>
      <c r="C333" s="637" t="str">
        <f t="shared" ref="C333" si="126">LEFT(E333,3)</f>
        <v>205</v>
      </c>
      <c r="D333" s="638" t="str">
        <f t="shared" ref="D333" si="127">LEFT(E333,5)</f>
        <v>20502</v>
      </c>
      <c r="E333" s="614">
        <v>2050203</v>
      </c>
      <c r="F333" s="635" t="s">
        <v>413</v>
      </c>
      <c r="G333" s="283" t="s">
        <v>2457</v>
      </c>
      <c r="H333" s="199" t="s">
        <v>71</v>
      </c>
      <c r="I333" s="125">
        <v>302</v>
      </c>
      <c r="J333" s="245"/>
      <c r="K333" s="621">
        <f t="shared" si="112"/>
        <v>18000</v>
      </c>
      <c r="L333" s="241"/>
      <c r="M333" s="463">
        <v>18000</v>
      </c>
      <c r="N333" s="140"/>
      <c r="O333" s="140"/>
      <c r="P333" s="97"/>
      <c r="Q333" s="558"/>
      <c r="R333" s="558"/>
      <c r="S333" s="558"/>
      <c r="T333" s="558"/>
      <c r="U333" s="558"/>
      <c r="V333" s="558"/>
      <c r="W333" s="558"/>
      <c r="X333" s="558"/>
      <c r="Y333" s="97"/>
      <c r="Z333" s="20"/>
      <c r="AA333" s="585"/>
      <c r="AB333" s="289"/>
      <c r="AC333" s="289"/>
      <c r="AD333" s="535"/>
      <c r="AE333" s="289"/>
      <c r="AF333" s="423"/>
      <c r="AG333" s="423"/>
      <c r="AH333" s="423"/>
      <c r="AI333" s="423"/>
      <c r="AJ333" s="289"/>
      <c r="AK333" s="20"/>
      <c r="AL333" s="20"/>
      <c r="AM333" s="20"/>
      <c r="AN333" s="20"/>
      <c r="AO333" s="20"/>
      <c r="AP333" s="20"/>
    </row>
    <row r="334" spans="1:42" ht="19.2" customHeight="1">
      <c r="A334" s="94"/>
      <c r="B334" s="637"/>
      <c r="C334" s="637" t="str">
        <f>LEFT(E334,3)</f>
        <v>205</v>
      </c>
      <c r="D334" s="638" t="str">
        <f>LEFT(E334,5)</f>
        <v>20502</v>
      </c>
      <c r="E334" s="614">
        <v>2050201</v>
      </c>
      <c r="F334" s="635" t="s">
        <v>413</v>
      </c>
      <c r="G334" s="143" t="s">
        <v>662</v>
      </c>
      <c r="H334" s="36" t="s">
        <v>70</v>
      </c>
      <c r="I334" s="125">
        <v>302</v>
      </c>
      <c r="J334" s="127">
        <v>80000</v>
      </c>
      <c r="K334" s="621">
        <f>SUM(L334:X334)</f>
        <v>40000</v>
      </c>
      <c r="L334" s="241"/>
      <c r="M334" s="271">
        <v>40000</v>
      </c>
      <c r="N334" s="259"/>
      <c r="O334" s="259"/>
      <c r="P334" s="247"/>
      <c r="Q334" s="553"/>
      <c r="R334" s="553"/>
      <c r="S334" s="553"/>
      <c r="T334" s="553"/>
      <c r="U334" s="553"/>
      <c r="V334" s="553"/>
      <c r="W334" s="553"/>
      <c r="X334" s="553"/>
      <c r="Y334" s="96"/>
      <c r="Z334" s="20"/>
      <c r="AA334" s="585"/>
      <c r="AB334" s="289"/>
      <c r="AC334" s="289"/>
      <c r="AD334" s="535">
        <f>AE334+AJ334</f>
        <v>0</v>
      </c>
      <c r="AE334" s="289"/>
      <c r="AF334" s="423"/>
      <c r="AG334" s="423"/>
      <c r="AH334" s="423"/>
      <c r="AI334" s="423"/>
      <c r="AJ334" s="289"/>
      <c r="AK334" s="20"/>
      <c r="AL334" s="20"/>
      <c r="AM334" s="20"/>
      <c r="AN334" s="20"/>
      <c r="AO334" s="20"/>
      <c r="AP334" s="20"/>
    </row>
    <row r="335" spans="1:42" ht="19.2" customHeight="1">
      <c r="A335" s="94"/>
      <c r="B335" s="637"/>
      <c r="C335" s="637"/>
      <c r="D335" s="638"/>
      <c r="E335" s="614"/>
      <c r="F335" s="635"/>
      <c r="G335" s="143"/>
      <c r="H335" s="36"/>
      <c r="I335" s="125"/>
      <c r="J335" s="127"/>
      <c r="K335" s="621"/>
      <c r="L335" s="241"/>
      <c r="M335" s="271"/>
      <c r="N335" s="259"/>
      <c r="O335" s="259"/>
      <c r="P335" s="247"/>
      <c r="Q335" s="553"/>
      <c r="R335" s="553"/>
      <c r="S335" s="553"/>
      <c r="T335" s="553"/>
      <c r="U335" s="553"/>
      <c r="V335" s="553"/>
      <c r="W335" s="553"/>
      <c r="X335" s="553"/>
      <c r="Y335" s="96"/>
      <c r="Z335" s="20"/>
      <c r="AA335" s="585"/>
      <c r="AB335" s="289"/>
      <c r="AC335" s="289"/>
      <c r="AD335" s="535"/>
      <c r="AE335" s="289"/>
      <c r="AF335" s="423"/>
      <c r="AG335" s="423"/>
      <c r="AH335" s="423"/>
      <c r="AI335" s="423"/>
      <c r="AJ335" s="289"/>
      <c r="AK335" s="20"/>
      <c r="AL335" s="20"/>
      <c r="AM335" s="20"/>
      <c r="AN335" s="20"/>
      <c r="AO335" s="20"/>
      <c r="AP335" s="20"/>
    </row>
    <row r="336" spans="1:42" ht="19.2" customHeight="1">
      <c r="A336" s="94"/>
      <c r="B336" s="203"/>
      <c r="C336" s="203" t="str">
        <f t="shared" si="114"/>
        <v>205</v>
      </c>
      <c r="D336" s="638" t="str">
        <f t="shared" si="115"/>
        <v>20502</v>
      </c>
      <c r="E336" s="614">
        <v>2050203</v>
      </c>
      <c r="F336" s="7" t="s">
        <v>413</v>
      </c>
      <c r="G336" s="283" t="s">
        <v>2340</v>
      </c>
      <c r="H336" s="199" t="s">
        <v>415</v>
      </c>
      <c r="I336" s="125">
        <v>302</v>
      </c>
      <c r="J336" s="245">
        <v>244440</v>
      </c>
      <c r="K336" s="621">
        <f t="shared" si="112"/>
        <v>500000</v>
      </c>
      <c r="L336" s="241">
        <v>500000</v>
      </c>
      <c r="M336" s="463"/>
      <c r="N336" s="140"/>
      <c r="O336" s="140"/>
      <c r="P336" s="97"/>
      <c r="Q336" s="558"/>
      <c r="R336" s="558"/>
      <c r="S336" s="558"/>
      <c r="T336" s="558"/>
      <c r="U336" s="558"/>
      <c r="V336" s="558"/>
      <c r="W336" s="558"/>
      <c r="X336" s="473" t="s">
        <v>2407</v>
      </c>
      <c r="Y336" s="97"/>
      <c r="Z336" s="20"/>
      <c r="AA336" s="585"/>
      <c r="AB336" s="289"/>
      <c r="AC336" s="289"/>
      <c r="AD336" s="535">
        <f t="shared" si="109"/>
        <v>0</v>
      </c>
      <c r="AE336" s="289"/>
      <c r="AF336" s="423"/>
      <c r="AG336" s="423"/>
      <c r="AH336" s="423"/>
      <c r="AI336" s="423"/>
      <c r="AJ336" s="289"/>
      <c r="AK336" s="20"/>
      <c r="AL336" s="20"/>
      <c r="AM336" s="20"/>
      <c r="AN336" s="20"/>
      <c r="AO336" s="20"/>
      <c r="AP336" s="20"/>
    </row>
    <row r="337" spans="1:42" ht="19.2" customHeight="1">
      <c r="A337" s="94"/>
      <c r="B337" s="203"/>
      <c r="C337" s="203"/>
      <c r="D337" s="638"/>
      <c r="E337" s="614"/>
      <c r="F337" s="7"/>
      <c r="G337" s="34"/>
      <c r="H337" s="199"/>
      <c r="I337" s="125"/>
      <c r="J337" s="245"/>
      <c r="K337" s="621">
        <f t="shared" si="112"/>
        <v>0</v>
      </c>
      <c r="L337" s="241"/>
      <c r="M337" s="463"/>
      <c r="N337" s="140"/>
      <c r="O337" s="140"/>
      <c r="P337" s="97"/>
      <c r="Q337" s="558"/>
      <c r="R337" s="558"/>
      <c r="S337" s="558"/>
      <c r="T337" s="558"/>
      <c r="U337" s="558"/>
      <c r="V337" s="558"/>
      <c r="W337" s="558"/>
      <c r="X337" s="558"/>
      <c r="Y337" s="97"/>
      <c r="Z337" s="20"/>
      <c r="AA337" s="585"/>
      <c r="AB337" s="289"/>
      <c r="AC337" s="289"/>
      <c r="AD337" s="535">
        <f t="shared" si="109"/>
        <v>0</v>
      </c>
      <c r="AE337" s="289"/>
      <c r="AF337" s="423"/>
      <c r="AG337" s="423"/>
      <c r="AH337" s="423"/>
      <c r="AI337" s="423"/>
      <c r="AJ337" s="289"/>
      <c r="AK337" s="20"/>
      <c r="AL337" s="20"/>
      <c r="AM337" s="20"/>
      <c r="AN337" s="20"/>
      <c r="AO337" s="20"/>
      <c r="AP337" s="20"/>
    </row>
    <row r="338" spans="1:42" ht="19.2" customHeight="1">
      <c r="A338" s="94"/>
      <c r="B338" s="203"/>
      <c r="C338" s="203"/>
      <c r="D338" s="638"/>
      <c r="E338" s="614"/>
      <c r="F338" s="7"/>
      <c r="G338" s="34"/>
      <c r="H338" s="199"/>
      <c r="I338" s="125"/>
      <c r="J338" s="245"/>
      <c r="K338" s="621">
        <f t="shared" si="112"/>
        <v>0</v>
      </c>
      <c r="L338" s="241"/>
      <c r="M338" s="463"/>
      <c r="N338" s="140"/>
      <c r="O338" s="140"/>
      <c r="P338" s="97"/>
      <c r="Q338" s="558"/>
      <c r="R338" s="558"/>
      <c r="S338" s="558"/>
      <c r="T338" s="558"/>
      <c r="U338" s="558"/>
      <c r="V338" s="558"/>
      <c r="W338" s="558"/>
      <c r="X338" s="558"/>
      <c r="Y338" s="97"/>
      <c r="Z338" s="20"/>
      <c r="AA338" s="585"/>
      <c r="AB338" s="289"/>
      <c r="AC338" s="289"/>
      <c r="AD338" s="535">
        <f t="shared" si="109"/>
        <v>0</v>
      </c>
      <c r="AE338" s="289"/>
      <c r="AF338" s="423"/>
      <c r="AG338" s="423"/>
      <c r="AH338" s="423"/>
      <c r="AI338" s="423"/>
      <c r="AJ338" s="289"/>
      <c r="AK338" s="20"/>
      <c r="AL338" s="20"/>
      <c r="AM338" s="20"/>
      <c r="AN338" s="20"/>
      <c r="AO338" s="20"/>
      <c r="AP338" s="20"/>
    </row>
    <row r="339" spans="1:42" s="47" customFormat="1" ht="19.2" customHeight="1">
      <c r="A339" s="99" t="s">
        <v>571</v>
      </c>
      <c r="B339" s="203">
        <v>1</v>
      </c>
      <c r="C339" s="204"/>
      <c r="D339" s="638" t="str">
        <f>LEFT(E339,5)</f>
        <v/>
      </c>
      <c r="E339" s="615"/>
      <c r="F339" s="99"/>
      <c r="G339" s="714"/>
      <c r="H339" s="32"/>
      <c r="I339" s="126"/>
      <c r="J339" s="246">
        <v>153828</v>
      </c>
      <c r="K339" s="621">
        <f>SUM(K340:K348)</f>
        <v>142308</v>
      </c>
      <c r="L339" s="621">
        <f t="shared" ref="L339:X339" si="128">SUM(L340:L348)</f>
        <v>98526</v>
      </c>
      <c r="M339" s="621">
        <f t="shared" si="128"/>
        <v>32391</v>
      </c>
      <c r="N339" s="621">
        <f t="shared" si="128"/>
        <v>11391</v>
      </c>
      <c r="O339" s="621">
        <f t="shared" si="128"/>
        <v>0</v>
      </c>
      <c r="P339" s="621">
        <f t="shared" si="128"/>
        <v>0</v>
      </c>
      <c r="Q339" s="621">
        <f t="shared" si="128"/>
        <v>0</v>
      </c>
      <c r="R339" s="621">
        <f t="shared" si="128"/>
        <v>0</v>
      </c>
      <c r="S339" s="621">
        <f t="shared" si="128"/>
        <v>0</v>
      </c>
      <c r="T339" s="621">
        <f t="shared" si="128"/>
        <v>0</v>
      </c>
      <c r="U339" s="621">
        <f t="shared" si="128"/>
        <v>0</v>
      </c>
      <c r="V339" s="621">
        <f t="shared" si="128"/>
        <v>0</v>
      </c>
      <c r="W339" s="621">
        <f t="shared" si="128"/>
        <v>0</v>
      </c>
      <c r="X339" s="621">
        <f t="shared" si="128"/>
        <v>0</v>
      </c>
      <c r="Y339" s="101"/>
      <c r="Z339" s="103"/>
      <c r="AA339" s="587">
        <v>192184</v>
      </c>
      <c r="AB339" s="588"/>
      <c r="AC339" s="588"/>
      <c r="AD339" s="535">
        <f t="shared" si="109"/>
        <v>441600</v>
      </c>
      <c r="AE339" s="588">
        <f>SUM(AF339:AI339)</f>
        <v>271600</v>
      </c>
      <c r="AF339" s="454">
        <v>147100</v>
      </c>
      <c r="AG339" s="454">
        <v>111500</v>
      </c>
      <c r="AH339" s="454">
        <v>13000</v>
      </c>
      <c r="AI339" s="454"/>
      <c r="AJ339" s="588">
        <f>SUM(AK339:AP339)</f>
        <v>170000</v>
      </c>
      <c r="AK339" s="103"/>
      <c r="AL339" s="103"/>
      <c r="AM339" s="103"/>
      <c r="AN339" s="103"/>
      <c r="AO339" s="103"/>
      <c r="AP339" s="103">
        <v>170000</v>
      </c>
    </row>
    <row r="340" spans="1:42" s="47" customFormat="1" ht="19.2" customHeight="1">
      <c r="A340" s="99"/>
      <c r="B340" s="203"/>
      <c r="C340" s="203" t="str">
        <f t="shared" ref="C340:C347" si="129">LEFT(E340,3)</f>
        <v>206</v>
      </c>
      <c r="D340" s="638" t="str">
        <f t="shared" ref="D340:D347" si="130">LEFT(E340,5)</f>
        <v>20699</v>
      </c>
      <c r="E340" s="614">
        <v>2069999</v>
      </c>
      <c r="F340" s="7" t="s">
        <v>571</v>
      </c>
      <c r="G340" s="283" t="s">
        <v>375</v>
      </c>
      <c r="H340" s="32" t="s">
        <v>391</v>
      </c>
      <c r="I340" s="126">
        <v>301</v>
      </c>
      <c r="J340" s="246">
        <v>58860</v>
      </c>
      <c r="K340" s="621">
        <f t="shared" si="112"/>
        <v>75624</v>
      </c>
      <c r="L340" s="241">
        <v>75624</v>
      </c>
      <c r="M340" s="302"/>
      <c r="N340" s="295"/>
      <c r="O340" s="246"/>
      <c r="P340" s="246"/>
      <c r="Q340" s="557"/>
      <c r="R340" s="557"/>
      <c r="S340" s="557"/>
      <c r="T340" s="557"/>
      <c r="U340" s="557"/>
      <c r="V340" s="557"/>
      <c r="W340" s="557"/>
      <c r="X340" s="557"/>
      <c r="Y340" s="101"/>
      <c r="Z340" s="103"/>
      <c r="AA340" s="587"/>
      <c r="AB340" s="588"/>
      <c r="AC340" s="588"/>
      <c r="AD340" s="535">
        <f t="shared" si="109"/>
        <v>0</v>
      </c>
      <c r="AE340" s="588"/>
      <c r="AF340" s="454"/>
      <c r="AG340" s="454"/>
      <c r="AH340" s="454"/>
      <c r="AI340" s="454"/>
      <c r="AJ340" s="588"/>
      <c r="AK340" s="103"/>
      <c r="AL340" s="103"/>
      <c r="AM340" s="103"/>
      <c r="AN340" s="103"/>
      <c r="AO340" s="103"/>
      <c r="AP340" s="103"/>
    </row>
    <row r="341" spans="1:42" s="47" customFormat="1" ht="19.2" customHeight="1">
      <c r="A341" s="99"/>
      <c r="B341" s="203"/>
      <c r="C341" s="203" t="str">
        <f t="shared" si="129"/>
        <v>206</v>
      </c>
      <c r="D341" s="638" t="str">
        <f t="shared" si="130"/>
        <v>20699</v>
      </c>
      <c r="E341" s="614">
        <v>2069999</v>
      </c>
      <c r="F341" s="7" t="s">
        <v>571</v>
      </c>
      <c r="G341" s="283" t="s">
        <v>376</v>
      </c>
      <c r="H341" s="32" t="s">
        <v>391</v>
      </c>
      <c r="I341" s="126">
        <v>301</v>
      </c>
      <c r="J341" s="246">
        <v>10000</v>
      </c>
      <c r="K341" s="621">
        <f t="shared" si="112"/>
        <v>13000</v>
      </c>
      <c r="L341" s="281">
        <v>13000</v>
      </c>
      <c r="M341" s="302"/>
      <c r="N341" s="295"/>
      <c r="O341" s="246"/>
      <c r="P341" s="246"/>
      <c r="Q341" s="557"/>
      <c r="R341" s="557"/>
      <c r="S341" s="557"/>
      <c r="T341" s="557"/>
      <c r="U341" s="557"/>
      <c r="V341" s="557"/>
      <c r="W341" s="557"/>
      <c r="X341" s="557"/>
      <c r="Y341" s="101"/>
      <c r="Z341" s="103"/>
      <c r="AA341" s="587"/>
      <c r="AB341" s="588"/>
      <c r="AC341" s="588"/>
      <c r="AD341" s="535">
        <f t="shared" si="109"/>
        <v>0</v>
      </c>
      <c r="AE341" s="588"/>
      <c r="AF341" s="454"/>
      <c r="AG341" s="454"/>
      <c r="AH341" s="454"/>
      <c r="AI341" s="454"/>
      <c r="AJ341" s="588"/>
      <c r="AK341" s="103"/>
      <c r="AL341" s="103"/>
      <c r="AM341" s="103"/>
      <c r="AN341" s="103"/>
      <c r="AO341" s="103"/>
      <c r="AP341" s="103"/>
    </row>
    <row r="342" spans="1:42" s="47" customFormat="1" ht="19.2" customHeight="1">
      <c r="A342" s="99"/>
      <c r="B342" s="203"/>
      <c r="C342" s="203" t="str">
        <f t="shared" si="129"/>
        <v>206</v>
      </c>
      <c r="D342" s="638" t="str">
        <f t="shared" si="130"/>
        <v>20699</v>
      </c>
      <c r="E342" s="614">
        <v>2069999</v>
      </c>
      <c r="F342" s="7" t="s">
        <v>571</v>
      </c>
      <c r="G342" s="283" t="s">
        <v>377</v>
      </c>
      <c r="H342" s="32" t="s">
        <v>391</v>
      </c>
      <c r="I342" s="126">
        <v>301</v>
      </c>
      <c r="J342" s="246">
        <v>4905</v>
      </c>
      <c r="K342" s="621">
        <f t="shared" si="112"/>
        <v>6302</v>
      </c>
      <c r="L342" s="241">
        <v>6302</v>
      </c>
      <c r="M342" s="302"/>
      <c r="N342" s="295"/>
      <c r="O342" s="246"/>
      <c r="P342" s="246"/>
      <c r="Q342" s="557"/>
      <c r="R342" s="557"/>
      <c r="S342" s="557"/>
      <c r="T342" s="557"/>
      <c r="U342" s="557"/>
      <c r="V342" s="557"/>
      <c r="W342" s="557"/>
      <c r="X342" s="557"/>
      <c r="Y342" s="101"/>
      <c r="Z342" s="103"/>
      <c r="AA342" s="587"/>
      <c r="AB342" s="588"/>
      <c r="AC342" s="588"/>
      <c r="AD342" s="535">
        <f t="shared" si="109"/>
        <v>0</v>
      </c>
      <c r="AE342" s="588"/>
      <c r="AF342" s="454"/>
      <c r="AG342" s="454"/>
      <c r="AH342" s="454"/>
      <c r="AI342" s="454"/>
      <c r="AJ342" s="588"/>
      <c r="AK342" s="103"/>
      <c r="AL342" s="103"/>
      <c r="AM342" s="103"/>
      <c r="AN342" s="103"/>
      <c r="AO342" s="103"/>
      <c r="AP342" s="103"/>
    </row>
    <row r="343" spans="1:42" s="47" customFormat="1" ht="19.2" customHeight="1">
      <c r="A343" s="99"/>
      <c r="B343" s="203"/>
      <c r="C343" s="203" t="str">
        <f t="shared" si="129"/>
        <v>206</v>
      </c>
      <c r="D343" s="638" t="str">
        <f t="shared" si="130"/>
        <v>20699</v>
      </c>
      <c r="E343" s="614">
        <v>2069999</v>
      </c>
      <c r="F343" s="7" t="s">
        <v>571</v>
      </c>
      <c r="G343" s="283" t="s">
        <v>917</v>
      </c>
      <c r="H343" s="32" t="s">
        <v>391</v>
      </c>
      <c r="I343" s="126">
        <v>301</v>
      </c>
      <c r="J343" s="246">
        <v>3600</v>
      </c>
      <c r="K343" s="621">
        <f t="shared" si="112"/>
        <v>3600</v>
      </c>
      <c r="L343" s="241">
        <v>3600</v>
      </c>
      <c r="M343" s="302"/>
      <c r="N343" s="295"/>
      <c r="O343" s="246"/>
      <c r="P343" s="246"/>
      <c r="Q343" s="557"/>
      <c r="R343" s="557"/>
      <c r="S343" s="557"/>
      <c r="T343" s="557"/>
      <c r="U343" s="557"/>
      <c r="V343" s="557"/>
      <c r="W343" s="557"/>
      <c r="X343" s="557"/>
      <c r="Y343" s="101"/>
      <c r="Z343" s="103"/>
      <c r="AA343" s="587"/>
      <c r="AB343" s="588"/>
      <c r="AC343" s="588"/>
      <c r="AD343" s="535">
        <f t="shared" si="109"/>
        <v>0</v>
      </c>
      <c r="AE343" s="588"/>
      <c r="AF343" s="454"/>
      <c r="AG343" s="454"/>
      <c r="AH343" s="454"/>
      <c r="AI343" s="454"/>
      <c r="AJ343" s="588"/>
      <c r="AK343" s="103"/>
      <c r="AL343" s="103"/>
      <c r="AM343" s="103"/>
      <c r="AN343" s="103"/>
      <c r="AO343" s="103"/>
      <c r="AP343" s="103"/>
    </row>
    <row r="344" spans="1:42" s="47" customFormat="1" ht="19.2" customHeight="1">
      <c r="A344" s="99"/>
      <c r="B344" s="203"/>
      <c r="C344" s="203" t="str">
        <f t="shared" si="129"/>
        <v>206</v>
      </c>
      <c r="D344" s="638" t="str">
        <f t="shared" si="130"/>
        <v>20699</v>
      </c>
      <c r="E344" s="614">
        <v>2069999</v>
      </c>
      <c r="F344" s="7" t="s">
        <v>571</v>
      </c>
      <c r="G344" s="283" t="s">
        <v>916</v>
      </c>
      <c r="H344" s="32" t="s">
        <v>391</v>
      </c>
      <c r="I344" s="124">
        <v>302</v>
      </c>
      <c r="J344" s="246">
        <v>8400</v>
      </c>
      <c r="K344" s="621">
        <f t="shared" si="112"/>
        <v>11391</v>
      </c>
      <c r="L344" s="241"/>
      <c r="M344" s="302">
        <v>11391</v>
      </c>
      <c r="O344" s="246"/>
      <c r="P344" s="246"/>
      <c r="Q344" s="557"/>
      <c r="R344" s="557"/>
      <c r="S344" s="557"/>
      <c r="T344" s="557"/>
      <c r="U344" s="557"/>
      <c r="V344" s="557"/>
      <c r="W344" s="557"/>
      <c r="X344" s="557"/>
      <c r="Y344" s="101"/>
      <c r="Z344" s="103"/>
      <c r="AA344" s="587"/>
      <c r="AB344" s="588"/>
      <c r="AC344" s="588"/>
      <c r="AD344" s="535">
        <f t="shared" si="109"/>
        <v>0</v>
      </c>
      <c r="AE344" s="588"/>
      <c r="AF344" s="454"/>
      <c r="AG344" s="454"/>
      <c r="AH344" s="454"/>
      <c r="AI344" s="454"/>
      <c r="AJ344" s="588"/>
      <c r="AK344" s="103"/>
      <c r="AL344" s="103"/>
      <c r="AM344" s="103"/>
      <c r="AN344" s="103"/>
      <c r="AO344" s="103"/>
      <c r="AP344" s="103"/>
    </row>
    <row r="345" spans="1:42" s="47" customFormat="1" ht="19.2" customHeight="1">
      <c r="A345" s="99"/>
      <c r="B345" s="203"/>
      <c r="C345" s="203" t="str">
        <f t="shared" si="129"/>
        <v>206</v>
      </c>
      <c r="D345" s="638" t="str">
        <f t="shared" si="130"/>
        <v>20699</v>
      </c>
      <c r="E345" s="614">
        <v>2069999</v>
      </c>
      <c r="F345" s="7" t="s">
        <v>571</v>
      </c>
      <c r="G345" s="283" t="s">
        <v>378</v>
      </c>
      <c r="H345" s="32" t="s">
        <v>391</v>
      </c>
      <c r="I345" s="126">
        <v>303</v>
      </c>
      <c r="J345" s="246">
        <v>7063</v>
      </c>
      <c r="K345" s="621">
        <f t="shared" si="112"/>
        <v>11391</v>
      </c>
      <c r="L345" s="241"/>
      <c r="M345" s="302"/>
      <c r="N345" s="295">
        <v>11391</v>
      </c>
      <c r="O345" s="246"/>
      <c r="P345" s="246"/>
      <c r="Q345" s="557"/>
      <c r="R345" s="557"/>
      <c r="S345" s="557"/>
      <c r="T345" s="557"/>
      <c r="U345" s="557"/>
      <c r="V345" s="557"/>
      <c r="W345" s="557"/>
      <c r="X345" s="557"/>
      <c r="Y345" s="101"/>
      <c r="Z345" s="103"/>
      <c r="AA345" s="587"/>
      <c r="AB345" s="588"/>
      <c r="AC345" s="588"/>
      <c r="AD345" s="535">
        <f t="shared" si="109"/>
        <v>0</v>
      </c>
      <c r="AE345" s="588"/>
      <c r="AF345" s="454"/>
      <c r="AG345" s="454"/>
      <c r="AH345" s="454"/>
      <c r="AI345" s="454"/>
      <c r="AJ345" s="588"/>
      <c r="AK345" s="103"/>
      <c r="AL345" s="103"/>
      <c r="AM345" s="103"/>
      <c r="AN345" s="103"/>
      <c r="AO345" s="103"/>
      <c r="AP345" s="103"/>
    </row>
    <row r="346" spans="1:42" s="47" customFormat="1" ht="19.2" customHeight="1">
      <c r="A346" s="99"/>
      <c r="B346" s="203"/>
      <c r="C346" s="203" t="str">
        <f t="shared" si="129"/>
        <v>206</v>
      </c>
      <c r="D346" s="638" t="str">
        <f t="shared" si="130"/>
        <v>20699</v>
      </c>
      <c r="E346" s="614">
        <v>2069999</v>
      </c>
      <c r="F346" s="7" t="s">
        <v>571</v>
      </c>
      <c r="G346" s="283" t="s">
        <v>379</v>
      </c>
      <c r="H346" s="32" t="s">
        <v>391</v>
      </c>
      <c r="I346" s="126">
        <v>302</v>
      </c>
      <c r="J346" s="246">
        <v>10000</v>
      </c>
      <c r="K346" s="621">
        <f t="shared" si="112"/>
        <v>10000</v>
      </c>
      <c r="L346" s="241"/>
      <c r="M346" s="302">
        <v>10000</v>
      </c>
      <c r="N346" s="295"/>
      <c r="O346" s="246"/>
      <c r="P346" s="246"/>
      <c r="Q346" s="557"/>
      <c r="R346" s="557"/>
      <c r="S346" s="557"/>
      <c r="T346" s="557"/>
      <c r="U346" s="557"/>
      <c r="V346" s="557"/>
      <c r="W346" s="557"/>
      <c r="X346" s="557"/>
      <c r="Y346" s="101"/>
      <c r="Z346" s="103"/>
      <c r="AA346" s="587"/>
      <c r="AB346" s="588"/>
      <c r="AC346" s="588"/>
      <c r="AD346" s="535">
        <f t="shared" si="109"/>
        <v>0</v>
      </c>
      <c r="AE346" s="588"/>
      <c r="AF346" s="454"/>
      <c r="AG346" s="454"/>
      <c r="AH346" s="454"/>
      <c r="AI346" s="454"/>
      <c r="AJ346" s="588"/>
      <c r="AK346" s="103"/>
      <c r="AL346" s="103"/>
      <c r="AM346" s="103"/>
      <c r="AN346" s="103"/>
      <c r="AO346" s="103"/>
      <c r="AP346" s="103"/>
    </row>
    <row r="347" spans="1:42" s="47" customFormat="1" ht="19.2" customHeight="1">
      <c r="A347" s="99"/>
      <c r="B347" s="203"/>
      <c r="C347" s="203" t="str">
        <f t="shared" si="129"/>
        <v>206</v>
      </c>
      <c r="D347" s="638" t="str">
        <f t="shared" si="130"/>
        <v>20699</v>
      </c>
      <c r="E347" s="614">
        <v>2069999</v>
      </c>
      <c r="F347" s="635" t="s">
        <v>571</v>
      </c>
      <c r="G347" s="283" t="s">
        <v>382</v>
      </c>
      <c r="H347" s="32" t="s">
        <v>391</v>
      </c>
      <c r="I347" s="126">
        <v>302</v>
      </c>
      <c r="J347" s="246">
        <v>1000</v>
      </c>
      <c r="K347" s="621">
        <f t="shared" si="112"/>
        <v>1000</v>
      </c>
      <c r="L347" s="241"/>
      <c r="M347" s="302">
        <v>1000</v>
      </c>
      <c r="N347" s="295"/>
      <c r="O347" s="246"/>
      <c r="P347" s="246"/>
      <c r="Q347" s="557"/>
      <c r="R347" s="557"/>
      <c r="S347" s="557"/>
      <c r="T347" s="557"/>
      <c r="U347" s="557"/>
      <c r="V347" s="557"/>
      <c r="W347" s="557"/>
      <c r="X347" s="557"/>
      <c r="Y347" s="101"/>
      <c r="Z347" s="103"/>
      <c r="AA347" s="587"/>
      <c r="AB347" s="588"/>
      <c r="AC347" s="588"/>
      <c r="AD347" s="535">
        <f t="shared" si="109"/>
        <v>0</v>
      </c>
      <c r="AE347" s="588"/>
      <c r="AF347" s="454"/>
      <c r="AG347" s="454"/>
      <c r="AH347" s="454"/>
      <c r="AI347" s="454"/>
      <c r="AJ347" s="588"/>
      <c r="AK347" s="103"/>
      <c r="AL347" s="103"/>
      <c r="AM347" s="103"/>
      <c r="AN347" s="103"/>
      <c r="AO347" s="103"/>
      <c r="AP347" s="103"/>
    </row>
    <row r="348" spans="1:42" s="47" customFormat="1" ht="19.2" customHeight="1">
      <c r="A348" s="99"/>
      <c r="B348" s="203"/>
      <c r="C348" s="203" t="str">
        <f>LEFT(E348,3)</f>
        <v>206</v>
      </c>
      <c r="D348" s="638" t="str">
        <f>LEFT(E348,5)</f>
        <v>20699</v>
      </c>
      <c r="E348" s="614">
        <v>2069999</v>
      </c>
      <c r="F348" s="7" t="s">
        <v>571</v>
      </c>
      <c r="G348" s="283" t="s">
        <v>2412</v>
      </c>
      <c r="H348" s="32" t="s">
        <v>540</v>
      </c>
      <c r="I348" s="126">
        <v>302</v>
      </c>
      <c r="J348" s="246">
        <v>10000</v>
      </c>
      <c r="K348" s="621">
        <f t="shared" si="112"/>
        <v>10000</v>
      </c>
      <c r="L348" s="241"/>
      <c r="M348" s="302">
        <v>10000</v>
      </c>
      <c r="N348" s="295"/>
      <c r="O348" s="246"/>
      <c r="P348" s="246"/>
      <c r="Q348" s="557"/>
      <c r="R348" s="557"/>
      <c r="S348" s="557"/>
      <c r="T348" s="557"/>
      <c r="U348" s="557"/>
      <c r="V348" s="557"/>
      <c r="W348" s="557"/>
      <c r="X348" s="557"/>
      <c r="Y348" s="101"/>
      <c r="Z348" s="34"/>
      <c r="AA348" s="586"/>
      <c r="AB348" s="548"/>
      <c r="AC348" s="548"/>
      <c r="AD348" s="535">
        <f t="shared" si="109"/>
        <v>0</v>
      </c>
      <c r="AE348" s="548"/>
      <c r="AF348" s="454"/>
      <c r="AG348" s="454"/>
      <c r="AH348" s="454"/>
      <c r="AI348" s="454"/>
      <c r="AJ348" s="588"/>
      <c r="AK348" s="103"/>
      <c r="AL348" s="103"/>
      <c r="AM348" s="103"/>
      <c r="AN348" s="103"/>
      <c r="AO348" s="103"/>
      <c r="AP348" s="103"/>
    </row>
    <row r="349" spans="1:42" s="47" customFormat="1" ht="19.2" customHeight="1">
      <c r="A349" s="636"/>
      <c r="B349" s="637"/>
      <c r="C349" s="637"/>
      <c r="D349" s="638"/>
      <c r="E349" s="614"/>
      <c r="F349" s="635"/>
      <c r="G349" s="283"/>
      <c r="H349" s="32"/>
      <c r="I349" s="126"/>
      <c r="J349" s="246"/>
      <c r="K349" s="621"/>
      <c r="L349" s="241"/>
      <c r="M349" s="302"/>
      <c r="N349" s="295"/>
      <c r="O349" s="246"/>
      <c r="P349" s="246"/>
      <c r="Q349" s="557"/>
      <c r="R349" s="557"/>
      <c r="S349" s="557"/>
      <c r="T349" s="557"/>
      <c r="U349" s="557"/>
      <c r="V349" s="557"/>
      <c r="W349" s="557"/>
      <c r="X349" s="557"/>
      <c r="Y349" s="101"/>
      <c r="Z349" s="34"/>
      <c r="AA349" s="586"/>
      <c r="AB349" s="548"/>
      <c r="AC349" s="548"/>
      <c r="AD349" s="535"/>
      <c r="AE349" s="548"/>
      <c r="AF349" s="454"/>
      <c r="AG349" s="454"/>
      <c r="AH349" s="454"/>
      <c r="AI349" s="454"/>
      <c r="AJ349" s="588"/>
      <c r="AK349" s="103"/>
      <c r="AL349" s="103"/>
      <c r="AM349" s="103"/>
      <c r="AN349" s="103"/>
      <c r="AO349" s="103"/>
      <c r="AP349" s="103"/>
    </row>
    <row r="350" spans="1:42" s="47" customFormat="1" ht="19.2" customHeight="1">
      <c r="A350" s="99"/>
      <c r="B350" s="203"/>
      <c r="C350" s="203" t="str">
        <f>LEFT(E350,3)</f>
        <v>206</v>
      </c>
      <c r="D350" s="638" t="str">
        <f>LEFT(E350,5)</f>
        <v>20699</v>
      </c>
      <c r="E350" s="614">
        <v>2069999</v>
      </c>
      <c r="F350" s="7" t="s">
        <v>571</v>
      </c>
      <c r="G350" s="283" t="s">
        <v>450</v>
      </c>
      <c r="H350" s="32" t="s">
        <v>391</v>
      </c>
      <c r="I350" s="126">
        <v>302</v>
      </c>
      <c r="J350" s="246">
        <v>10000</v>
      </c>
      <c r="K350" s="621">
        <f>SUM(L350:X350)</f>
        <v>10000</v>
      </c>
      <c r="L350" s="241"/>
      <c r="M350" s="302">
        <v>10000</v>
      </c>
      <c r="N350" s="295"/>
      <c r="O350" s="246"/>
      <c r="P350" s="246"/>
      <c r="Q350" s="557"/>
      <c r="R350" s="557"/>
      <c r="S350" s="557"/>
      <c r="T350" s="557"/>
      <c r="U350" s="557"/>
      <c r="V350" s="557"/>
      <c r="W350" s="557"/>
      <c r="X350" s="557"/>
      <c r="Y350" s="101"/>
      <c r="Z350" s="34" t="s">
        <v>84</v>
      </c>
      <c r="AA350" s="586"/>
      <c r="AB350" s="548"/>
      <c r="AC350" s="548"/>
      <c r="AD350" s="535">
        <f>AE350+AJ350</f>
        <v>0</v>
      </c>
      <c r="AE350" s="548"/>
      <c r="AF350" s="454"/>
      <c r="AG350" s="454"/>
      <c r="AH350" s="454"/>
      <c r="AI350" s="454"/>
      <c r="AJ350" s="588"/>
      <c r="AK350" s="103"/>
      <c r="AL350" s="103"/>
      <c r="AM350" s="103"/>
      <c r="AN350" s="103"/>
      <c r="AO350" s="103"/>
      <c r="AP350" s="103"/>
    </row>
    <row r="351" spans="1:42" ht="19.2" customHeight="1">
      <c r="A351" s="94"/>
      <c r="B351" s="203"/>
      <c r="C351" s="203" t="str">
        <f>LEFT(E351,3)</f>
        <v>206</v>
      </c>
      <c r="D351" s="638" t="str">
        <f>LEFT(E351,5)</f>
        <v>20699</v>
      </c>
      <c r="E351" s="614">
        <v>2069999</v>
      </c>
      <c r="F351" s="7" t="s">
        <v>571</v>
      </c>
      <c r="G351" s="34" t="s">
        <v>17</v>
      </c>
      <c r="H351" s="199" t="s">
        <v>702</v>
      </c>
      <c r="I351" s="125">
        <v>302</v>
      </c>
      <c r="J351" s="245">
        <v>30000</v>
      </c>
      <c r="K351" s="621">
        <f t="shared" si="112"/>
        <v>30000</v>
      </c>
      <c r="L351" s="241"/>
      <c r="M351" s="302"/>
      <c r="N351" s="297"/>
      <c r="O351" s="140"/>
      <c r="P351" s="97"/>
      <c r="Q351" s="558">
        <v>30000</v>
      </c>
      <c r="R351" s="558"/>
      <c r="S351" s="558"/>
      <c r="T351" s="558"/>
      <c r="U351" s="558"/>
      <c r="V351" s="558"/>
      <c r="W351" s="558"/>
      <c r="X351" s="558"/>
      <c r="Y351" s="97"/>
      <c r="Z351" s="34"/>
      <c r="AA351" s="585"/>
      <c r="AB351" s="289"/>
      <c r="AC351" s="289"/>
      <c r="AD351" s="535">
        <f t="shared" ref="AD351:AD418" si="131">AE351+AJ351</f>
        <v>0</v>
      </c>
      <c r="AE351" s="289"/>
      <c r="AF351" s="423"/>
      <c r="AG351" s="423"/>
      <c r="AH351" s="423"/>
      <c r="AI351" s="423"/>
      <c r="AJ351" s="289"/>
      <c r="AK351" s="20"/>
      <c r="AL351" s="20"/>
      <c r="AM351" s="20"/>
      <c r="AN351" s="20"/>
      <c r="AO351" s="20"/>
      <c r="AP351" s="20"/>
    </row>
    <row r="352" spans="1:42" ht="19.2" customHeight="1">
      <c r="A352" s="94"/>
      <c r="B352" s="203"/>
      <c r="C352" s="203"/>
      <c r="D352" s="638"/>
      <c r="E352" s="614"/>
      <c r="F352" s="7"/>
      <c r="G352" s="34"/>
      <c r="H352" s="199"/>
      <c r="I352" s="125"/>
      <c r="J352" s="245"/>
      <c r="K352" s="621"/>
      <c r="L352" s="241"/>
      <c r="M352" s="463"/>
      <c r="N352" s="140"/>
      <c r="O352" s="140"/>
      <c r="P352" s="97"/>
      <c r="Q352" s="558"/>
      <c r="R352" s="558"/>
      <c r="S352" s="558"/>
      <c r="T352" s="558"/>
      <c r="U352" s="558"/>
      <c r="V352" s="558"/>
      <c r="W352" s="558"/>
      <c r="X352" s="558"/>
      <c r="Y352" s="97"/>
      <c r="Z352" s="20"/>
      <c r="AA352" s="585"/>
      <c r="AB352" s="289"/>
      <c r="AC352" s="289"/>
      <c r="AD352" s="535">
        <f t="shared" si="131"/>
        <v>0</v>
      </c>
      <c r="AE352" s="289"/>
      <c r="AF352" s="423"/>
      <c r="AG352" s="423"/>
      <c r="AH352" s="423"/>
      <c r="AI352" s="423"/>
      <c r="AJ352" s="289"/>
      <c r="AK352" s="20"/>
      <c r="AL352" s="20"/>
      <c r="AM352" s="20"/>
      <c r="AN352" s="20"/>
      <c r="AO352" s="20"/>
      <c r="AP352" s="20"/>
    </row>
    <row r="353" spans="1:42" ht="19.2" customHeight="1">
      <c r="A353" s="99" t="s">
        <v>224</v>
      </c>
      <c r="B353" s="203">
        <v>6</v>
      </c>
      <c r="C353" s="203"/>
      <c r="D353" s="638" t="str">
        <f>LEFT(E353,5)</f>
        <v/>
      </c>
      <c r="E353" s="614"/>
      <c r="F353" s="7"/>
      <c r="G353" s="34"/>
      <c r="H353" s="199"/>
      <c r="I353" s="125"/>
      <c r="J353" s="245">
        <v>845937</v>
      </c>
      <c r="K353" s="621">
        <f t="shared" si="112"/>
        <v>2274198</v>
      </c>
      <c r="L353" s="241">
        <f t="shared" ref="L353:R353" si="132">SUM(L354:L370)</f>
        <v>478564</v>
      </c>
      <c r="M353" s="274">
        <f t="shared" si="132"/>
        <v>155800</v>
      </c>
      <c r="N353" s="274">
        <f t="shared" si="132"/>
        <v>54834</v>
      </c>
      <c r="O353" s="274">
        <f t="shared" si="132"/>
        <v>0</v>
      </c>
      <c r="P353" s="274">
        <f t="shared" si="132"/>
        <v>0</v>
      </c>
      <c r="Q353" s="553">
        <f t="shared" si="132"/>
        <v>80000</v>
      </c>
      <c r="R353" s="553">
        <f t="shared" si="132"/>
        <v>0</v>
      </c>
      <c r="S353" s="553"/>
      <c r="T353" s="553"/>
      <c r="U353" s="553"/>
      <c r="V353" s="553">
        <f>SUM(V354:V370)</f>
        <v>600000</v>
      </c>
      <c r="W353" s="553">
        <f>SUM(W354:W370)</f>
        <v>905000</v>
      </c>
      <c r="X353" s="553">
        <f>SUM(X354:X370)</f>
        <v>0</v>
      </c>
      <c r="Y353" s="274">
        <f>SUM(Y354:Y370)</f>
        <v>0</v>
      </c>
      <c r="Z353" s="20"/>
      <c r="AA353" s="585">
        <v>790000</v>
      </c>
      <c r="AB353" s="289"/>
      <c r="AC353" s="289">
        <v>2610000</v>
      </c>
      <c r="AD353" s="535">
        <f t="shared" si="131"/>
        <v>3205000</v>
      </c>
      <c r="AE353" s="289">
        <f>SUM(AF353:AI354)</f>
        <v>1550000</v>
      </c>
      <c r="AF353" s="423">
        <v>610000</v>
      </c>
      <c r="AG353" s="423">
        <v>870000</v>
      </c>
      <c r="AH353" s="423">
        <v>70000</v>
      </c>
      <c r="AI353" s="423"/>
      <c r="AJ353" s="289">
        <f>SUM(AK353:AP353)</f>
        <v>1655000</v>
      </c>
      <c r="AK353" s="20"/>
      <c r="AL353" s="20">
        <v>600000</v>
      </c>
      <c r="AM353" s="20"/>
      <c r="AN353" s="20">
        <v>905000</v>
      </c>
      <c r="AO353" s="20"/>
      <c r="AP353" s="20">
        <v>150000</v>
      </c>
    </row>
    <row r="354" spans="1:42" ht="19.2" customHeight="1">
      <c r="A354" s="99"/>
      <c r="B354" s="203"/>
      <c r="C354" s="203" t="str">
        <f t="shared" ref="C354:C368" si="133">LEFT(E354,3)</f>
        <v>207</v>
      </c>
      <c r="D354" s="638" t="str">
        <f t="shared" ref="D354:D368" si="134">LEFT(E354,5)</f>
        <v>20704</v>
      </c>
      <c r="E354" s="614">
        <v>2070401</v>
      </c>
      <c r="F354" s="7" t="s">
        <v>628</v>
      </c>
      <c r="G354" s="283" t="s">
        <v>375</v>
      </c>
      <c r="H354" s="199" t="s">
        <v>65</v>
      </c>
      <c r="I354" s="125">
        <v>301</v>
      </c>
      <c r="J354" s="245">
        <v>329532</v>
      </c>
      <c r="K354" s="621">
        <f t="shared" si="112"/>
        <v>362736</v>
      </c>
      <c r="L354" s="241">
        <v>362736</v>
      </c>
      <c r="M354" s="463"/>
      <c r="N354" s="245"/>
      <c r="O354" s="245"/>
      <c r="P354" s="245"/>
      <c r="Q354" s="553"/>
      <c r="R354" s="553"/>
      <c r="S354" s="553"/>
      <c r="T354" s="553"/>
      <c r="U354" s="553"/>
      <c r="V354" s="553"/>
      <c r="W354" s="553"/>
      <c r="X354" s="553"/>
      <c r="Y354" s="96"/>
      <c r="Z354" s="20"/>
      <c r="AA354" s="585"/>
      <c r="AB354" s="289"/>
      <c r="AC354" s="289"/>
      <c r="AD354" s="535">
        <f t="shared" si="131"/>
        <v>0</v>
      </c>
      <c r="AE354" s="289"/>
      <c r="AF354" s="423"/>
      <c r="AG354" s="423"/>
      <c r="AH354" s="423"/>
      <c r="AI354" s="423"/>
      <c r="AJ354" s="289"/>
      <c r="AK354" s="20"/>
      <c r="AM354" s="20"/>
      <c r="AN354" s="20"/>
      <c r="AO354" s="20"/>
      <c r="AP354" s="20"/>
    </row>
    <row r="355" spans="1:42" ht="19.2" customHeight="1">
      <c r="A355" s="99"/>
      <c r="B355" s="203"/>
      <c r="C355" s="203" t="str">
        <f t="shared" si="133"/>
        <v>207</v>
      </c>
      <c r="D355" s="638" t="str">
        <f t="shared" si="134"/>
        <v>20704</v>
      </c>
      <c r="E355" s="614">
        <v>2070401</v>
      </c>
      <c r="F355" s="7" t="s">
        <v>628</v>
      </c>
      <c r="G355" s="283" t="s">
        <v>376</v>
      </c>
      <c r="H355" s="199" t="s">
        <v>65</v>
      </c>
      <c r="I355" s="125">
        <v>301</v>
      </c>
      <c r="J355" s="245">
        <v>70000</v>
      </c>
      <c r="K355" s="621">
        <f t="shared" si="112"/>
        <v>64000</v>
      </c>
      <c r="L355" s="281">
        <v>64000</v>
      </c>
      <c r="M355" s="463"/>
      <c r="N355" s="245"/>
      <c r="O355" s="245"/>
      <c r="P355" s="245"/>
      <c r="Q355" s="553"/>
      <c r="R355" s="553"/>
      <c r="S355" s="553"/>
      <c r="T355" s="553"/>
      <c r="U355" s="553"/>
      <c r="V355" s="553"/>
      <c r="W355" s="553"/>
      <c r="X355" s="553"/>
      <c r="Y355" s="96"/>
      <c r="Z355" s="20"/>
      <c r="AA355" s="585"/>
      <c r="AB355" s="289"/>
      <c r="AC355" s="289"/>
      <c r="AD355" s="535">
        <f t="shared" si="131"/>
        <v>0</v>
      </c>
      <c r="AE355" s="289"/>
      <c r="AF355" s="423"/>
      <c r="AG355" s="423"/>
      <c r="AH355" s="423"/>
      <c r="AI355" s="423"/>
      <c r="AJ355" s="289"/>
      <c r="AK355" s="20"/>
      <c r="AL355" s="20"/>
      <c r="AM355" s="20"/>
      <c r="AN355" s="20"/>
      <c r="AO355" s="20"/>
      <c r="AP355" s="20"/>
    </row>
    <row r="356" spans="1:42" ht="19.2" customHeight="1">
      <c r="A356" s="99"/>
      <c r="B356" s="203"/>
      <c r="C356" s="203" t="str">
        <f t="shared" si="133"/>
        <v>207</v>
      </c>
      <c r="D356" s="638" t="str">
        <f t="shared" si="134"/>
        <v>20704</v>
      </c>
      <c r="E356" s="614">
        <v>2070401</v>
      </c>
      <c r="F356" s="7" t="s">
        <v>628</v>
      </c>
      <c r="G356" s="283" t="s">
        <v>377</v>
      </c>
      <c r="H356" s="199" t="s">
        <v>65</v>
      </c>
      <c r="I356" s="125">
        <v>301</v>
      </c>
      <c r="J356" s="245">
        <v>27461</v>
      </c>
      <c r="K356" s="621">
        <f t="shared" si="112"/>
        <v>30228</v>
      </c>
      <c r="L356" s="241">
        <v>30228</v>
      </c>
      <c r="M356" s="463"/>
      <c r="N356" s="245"/>
      <c r="O356" s="245"/>
      <c r="P356" s="245"/>
      <c r="Q356" s="553"/>
      <c r="R356" s="553"/>
      <c r="S356" s="553"/>
      <c r="T356" s="553"/>
      <c r="U356" s="553"/>
      <c r="V356" s="553"/>
      <c r="W356" s="553"/>
      <c r="X356" s="553"/>
      <c r="Y356" s="96"/>
      <c r="Z356" s="20"/>
      <c r="AA356" s="585"/>
      <c r="AB356" s="289"/>
      <c r="AC356" s="289"/>
      <c r="AD356" s="535">
        <f t="shared" si="131"/>
        <v>0</v>
      </c>
      <c r="AE356" s="289"/>
      <c r="AF356" s="423"/>
      <c r="AG356" s="423"/>
      <c r="AH356" s="423"/>
      <c r="AI356" s="423"/>
      <c r="AJ356" s="289"/>
      <c r="AK356" s="20"/>
      <c r="AL356" s="20"/>
      <c r="AM356" s="20"/>
      <c r="AN356" s="20"/>
      <c r="AO356" s="20"/>
      <c r="AP356" s="20"/>
    </row>
    <row r="357" spans="1:42" ht="19.2" customHeight="1">
      <c r="A357" s="99"/>
      <c r="B357" s="203"/>
      <c r="C357" s="203" t="str">
        <f t="shared" si="133"/>
        <v>207</v>
      </c>
      <c r="D357" s="638" t="str">
        <f t="shared" si="134"/>
        <v>20704</v>
      </c>
      <c r="E357" s="614">
        <v>2070401</v>
      </c>
      <c r="F357" s="7" t="s">
        <v>628</v>
      </c>
      <c r="G357" s="283" t="s">
        <v>917</v>
      </c>
      <c r="H357" s="199" t="s">
        <v>65</v>
      </c>
      <c r="I357" s="125">
        <v>301</v>
      </c>
      <c r="J357" s="245">
        <v>28800</v>
      </c>
      <c r="K357" s="621">
        <f t="shared" si="112"/>
        <v>21600</v>
      </c>
      <c r="L357" s="241">
        <v>21600</v>
      </c>
      <c r="M357" s="463"/>
      <c r="N357" s="245"/>
      <c r="O357" s="245"/>
      <c r="P357" s="245"/>
      <c r="Q357" s="553"/>
      <c r="R357" s="553"/>
      <c r="S357" s="553"/>
      <c r="T357" s="553"/>
      <c r="U357" s="553"/>
      <c r="V357" s="553"/>
      <c r="W357" s="553"/>
      <c r="X357" s="553"/>
      <c r="Y357" s="96"/>
      <c r="Z357" s="20"/>
      <c r="AA357" s="585"/>
      <c r="AB357" s="289"/>
      <c r="AC357" s="289"/>
      <c r="AD357" s="535">
        <f t="shared" si="131"/>
        <v>0</v>
      </c>
      <c r="AE357" s="289"/>
      <c r="AF357" s="423"/>
      <c r="AG357" s="423"/>
      <c r="AH357" s="423"/>
      <c r="AI357" s="423"/>
      <c r="AJ357" s="289"/>
      <c r="AK357" s="20"/>
      <c r="AL357" s="20"/>
      <c r="AM357" s="20"/>
      <c r="AN357" s="20"/>
      <c r="AO357" s="20"/>
      <c r="AP357" s="20"/>
    </row>
    <row r="358" spans="1:42" ht="19.2" customHeight="1">
      <c r="A358" s="99"/>
      <c r="B358" s="203"/>
      <c r="C358" s="203" t="str">
        <f t="shared" si="133"/>
        <v>207</v>
      </c>
      <c r="D358" s="638" t="str">
        <f t="shared" si="134"/>
        <v>20704</v>
      </c>
      <c r="E358" s="614">
        <v>2070401</v>
      </c>
      <c r="F358" s="7" t="s">
        <v>628</v>
      </c>
      <c r="G358" s="283" t="s">
        <v>916</v>
      </c>
      <c r="H358" s="199" t="s">
        <v>65</v>
      </c>
      <c r="I358" s="124">
        <v>302</v>
      </c>
      <c r="J358" s="245">
        <v>58800</v>
      </c>
      <c r="K358" s="621">
        <f t="shared" si="112"/>
        <v>49800</v>
      </c>
      <c r="L358" s="241"/>
      <c r="M358" s="245">
        <v>49800</v>
      </c>
      <c r="O358" s="259"/>
      <c r="P358" s="245"/>
      <c r="Q358" s="553"/>
      <c r="R358" s="553"/>
      <c r="S358" s="553"/>
      <c r="T358" s="553"/>
      <c r="U358" s="553"/>
      <c r="V358" s="553"/>
      <c r="W358" s="553"/>
      <c r="X358" s="553"/>
      <c r="Y358" s="96"/>
      <c r="Z358" s="20"/>
      <c r="AA358" s="585"/>
      <c r="AB358" s="289"/>
      <c r="AC358" s="289"/>
      <c r="AD358" s="535">
        <f t="shared" si="131"/>
        <v>0</v>
      </c>
      <c r="AE358" s="289"/>
      <c r="AF358" s="423"/>
      <c r="AG358" s="423"/>
      <c r="AH358" s="423"/>
      <c r="AI358" s="423"/>
      <c r="AJ358" s="289"/>
      <c r="AK358" s="20"/>
      <c r="AL358" s="20"/>
      <c r="AM358" s="20"/>
      <c r="AN358" s="20"/>
      <c r="AO358" s="20"/>
      <c r="AP358" s="20"/>
    </row>
    <row r="359" spans="1:42" ht="19.2" customHeight="1">
      <c r="A359" s="99"/>
      <c r="B359" s="203"/>
      <c r="C359" s="203" t="str">
        <f t="shared" si="133"/>
        <v>207</v>
      </c>
      <c r="D359" s="638" t="str">
        <f t="shared" si="134"/>
        <v>20704</v>
      </c>
      <c r="E359" s="614">
        <v>2070401</v>
      </c>
      <c r="F359" s="7" t="s">
        <v>628</v>
      </c>
      <c r="G359" s="283" t="s">
        <v>378</v>
      </c>
      <c r="H359" s="199" t="s">
        <v>65</v>
      </c>
      <c r="I359" s="125">
        <v>303</v>
      </c>
      <c r="J359" s="245">
        <v>39544</v>
      </c>
      <c r="K359" s="621">
        <f t="shared" si="112"/>
        <v>54834</v>
      </c>
      <c r="L359" s="241"/>
      <c r="M359" s="463"/>
      <c r="N359" s="245">
        <v>54834</v>
      </c>
      <c r="O359" s="259"/>
      <c r="P359" s="245"/>
      <c r="Q359" s="553"/>
      <c r="R359" s="553"/>
      <c r="S359" s="553"/>
      <c r="T359" s="553"/>
      <c r="U359" s="553"/>
      <c r="V359" s="553"/>
      <c r="W359" s="553"/>
      <c r="X359" s="553"/>
      <c r="Y359" s="96"/>
      <c r="Z359" s="20"/>
      <c r="AA359" s="585"/>
      <c r="AB359" s="289"/>
      <c r="AC359" s="289"/>
      <c r="AD359" s="535">
        <f t="shared" si="131"/>
        <v>0</v>
      </c>
      <c r="AE359" s="289"/>
      <c r="AF359" s="423"/>
      <c r="AG359" s="423"/>
      <c r="AH359" s="423"/>
      <c r="AI359" s="423"/>
      <c r="AJ359" s="289"/>
      <c r="AK359" s="20"/>
      <c r="AL359" s="20"/>
      <c r="AM359" s="20"/>
      <c r="AN359" s="20"/>
      <c r="AO359" s="20"/>
      <c r="AP359" s="20"/>
    </row>
    <row r="360" spans="1:42" ht="19.2" customHeight="1">
      <c r="A360" s="99"/>
      <c r="B360" s="203"/>
      <c r="C360" s="203" t="str">
        <f t="shared" si="133"/>
        <v>207</v>
      </c>
      <c r="D360" s="638" t="str">
        <f t="shared" si="134"/>
        <v>20704</v>
      </c>
      <c r="E360" s="614">
        <v>2070401</v>
      </c>
      <c r="F360" s="7" t="s">
        <v>628</v>
      </c>
      <c r="G360" s="283" t="s">
        <v>381</v>
      </c>
      <c r="H360" s="199" t="s">
        <v>65</v>
      </c>
      <c r="I360" s="125">
        <v>301</v>
      </c>
      <c r="J360" s="245">
        <v>4800</v>
      </c>
      <c r="K360" s="621">
        <f t="shared" si="112"/>
        <v>0</v>
      </c>
      <c r="L360" s="241"/>
      <c r="M360" s="463"/>
      <c r="N360" s="245"/>
      <c r="O360" s="245"/>
      <c r="P360" s="245"/>
      <c r="Q360" s="553"/>
      <c r="R360" s="553"/>
      <c r="S360" s="553"/>
      <c r="T360" s="553"/>
      <c r="U360" s="553"/>
      <c r="V360" s="553"/>
      <c r="W360" s="553"/>
      <c r="X360" s="553"/>
      <c r="Y360" s="96"/>
      <c r="Z360" s="20"/>
      <c r="AA360" s="585"/>
      <c r="AB360" s="289"/>
      <c r="AC360" s="289"/>
      <c r="AD360" s="535">
        <f t="shared" si="131"/>
        <v>0</v>
      </c>
      <c r="AE360" s="289"/>
      <c r="AF360" s="423"/>
      <c r="AG360" s="423"/>
      <c r="AH360" s="423"/>
      <c r="AI360" s="423"/>
      <c r="AJ360" s="289"/>
      <c r="AK360" s="20"/>
      <c r="AL360" s="20"/>
      <c r="AM360" s="20"/>
      <c r="AN360" s="20"/>
      <c r="AO360" s="20"/>
      <c r="AP360" s="20"/>
    </row>
    <row r="361" spans="1:42" ht="19.2" customHeight="1">
      <c r="A361" s="99"/>
      <c r="B361" s="203"/>
      <c r="C361" s="203" t="str">
        <f t="shared" si="133"/>
        <v>207</v>
      </c>
      <c r="D361" s="638" t="str">
        <f t="shared" si="134"/>
        <v>20704</v>
      </c>
      <c r="E361" s="614">
        <v>2070401</v>
      </c>
      <c r="F361" s="7" t="s">
        <v>628</v>
      </c>
      <c r="G361" s="283" t="s">
        <v>379</v>
      </c>
      <c r="H361" s="199" t="s">
        <v>65</v>
      </c>
      <c r="I361" s="125">
        <v>302</v>
      </c>
      <c r="J361" s="245">
        <v>20000</v>
      </c>
      <c r="K361" s="621">
        <f t="shared" si="112"/>
        <v>20000</v>
      </c>
      <c r="L361" s="241"/>
      <c r="M361" s="463">
        <v>20000</v>
      </c>
      <c r="N361" s="245"/>
      <c r="O361" s="245"/>
      <c r="P361" s="245"/>
      <c r="Q361" s="553"/>
      <c r="R361" s="553"/>
      <c r="S361" s="553"/>
      <c r="T361" s="553"/>
      <c r="U361" s="553"/>
      <c r="V361" s="553"/>
      <c r="W361" s="553"/>
      <c r="X361" s="553"/>
      <c r="Y361" s="96"/>
      <c r="Z361" s="20"/>
      <c r="AA361" s="585"/>
      <c r="AB361" s="289"/>
      <c r="AC361" s="289"/>
      <c r="AD361" s="535">
        <f t="shared" si="131"/>
        <v>0</v>
      </c>
      <c r="AE361" s="289"/>
      <c r="AF361" s="423"/>
      <c r="AG361" s="423"/>
      <c r="AH361" s="423"/>
      <c r="AI361" s="423"/>
      <c r="AJ361" s="289"/>
      <c r="AK361" s="20"/>
      <c r="AL361" s="20"/>
      <c r="AM361" s="20"/>
      <c r="AN361" s="20"/>
      <c r="AO361" s="20"/>
      <c r="AP361" s="20"/>
    </row>
    <row r="362" spans="1:42" ht="19.2" customHeight="1">
      <c r="A362" s="99"/>
      <c r="B362" s="203"/>
      <c r="C362" s="203" t="str">
        <f t="shared" si="133"/>
        <v>207</v>
      </c>
      <c r="D362" s="638" t="str">
        <f t="shared" si="134"/>
        <v>20704</v>
      </c>
      <c r="E362" s="614">
        <v>2070401</v>
      </c>
      <c r="F362" s="635" t="s">
        <v>628</v>
      </c>
      <c r="G362" s="283" t="s">
        <v>382</v>
      </c>
      <c r="H362" s="199" t="s">
        <v>65</v>
      </c>
      <c r="I362" s="125">
        <v>302</v>
      </c>
      <c r="J362" s="245">
        <v>7000</v>
      </c>
      <c r="K362" s="621">
        <f t="shared" si="112"/>
        <v>6000</v>
      </c>
      <c r="L362" s="241"/>
      <c r="M362" s="463">
        <v>6000</v>
      </c>
      <c r="N362" s="245"/>
      <c r="O362" s="245"/>
      <c r="P362" s="245"/>
      <c r="Q362" s="553"/>
      <c r="R362" s="553"/>
      <c r="S362" s="553"/>
      <c r="T362" s="553"/>
      <c r="U362" s="553"/>
      <c r="V362" s="553"/>
      <c r="W362" s="553"/>
      <c r="X362" s="553"/>
      <c r="Y362" s="96"/>
      <c r="Z362" s="20"/>
      <c r="AA362" s="585"/>
      <c r="AB362" s="289"/>
      <c r="AC362" s="289"/>
      <c r="AD362" s="535">
        <f t="shared" si="131"/>
        <v>0</v>
      </c>
      <c r="AE362" s="289"/>
      <c r="AF362" s="423"/>
      <c r="AG362" s="423"/>
      <c r="AH362" s="423"/>
      <c r="AI362" s="423"/>
      <c r="AJ362" s="289"/>
      <c r="AK362" s="20"/>
      <c r="AL362" s="20"/>
      <c r="AM362" s="20"/>
      <c r="AN362" s="20"/>
      <c r="AO362" s="20"/>
      <c r="AP362" s="20"/>
    </row>
    <row r="363" spans="1:42" ht="19.2" customHeight="1">
      <c r="A363" s="99"/>
      <c r="B363" s="203"/>
      <c r="C363" s="203" t="str">
        <f>LEFT(E363,3)</f>
        <v>207</v>
      </c>
      <c r="D363" s="638" t="str">
        <f>LEFT(E363,5)</f>
        <v>20704</v>
      </c>
      <c r="E363" s="614">
        <v>2070401</v>
      </c>
      <c r="F363" s="7" t="s">
        <v>427</v>
      </c>
      <c r="G363" s="283" t="s">
        <v>428</v>
      </c>
      <c r="H363" s="199" t="s">
        <v>65</v>
      </c>
      <c r="I363" s="125">
        <v>302</v>
      </c>
      <c r="J363" s="245">
        <v>20000</v>
      </c>
      <c r="K363" s="621">
        <f t="shared" si="112"/>
        <v>20000</v>
      </c>
      <c r="L363" s="241"/>
      <c r="M363" s="463">
        <v>20000</v>
      </c>
      <c r="N363" s="245"/>
      <c r="O363" s="245"/>
      <c r="P363" s="245"/>
      <c r="Q363" s="553"/>
      <c r="R363" s="553"/>
      <c r="S363" s="553"/>
      <c r="T363" s="553"/>
      <c r="U363" s="553"/>
      <c r="V363" s="553"/>
      <c r="W363" s="553"/>
      <c r="X363" s="553"/>
      <c r="Y363" s="96"/>
      <c r="Z363" s="20"/>
      <c r="AA363" s="585"/>
      <c r="AB363" s="289"/>
      <c r="AC363" s="289"/>
      <c r="AD363" s="535">
        <f t="shared" si="131"/>
        <v>0</v>
      </c>
      <c r="AE363" s="289"/>
      <c r="AF363" s="423"/>
      <c r="AG363" s="423"/>
      <c r="AH363" s="423"/>
      <c r="AI363" s="423"/>
      <c r="AJ363" s="289"/>
      <c r="AK363" s="20"/>
      <c r="AL363" s="20"/>
      <c r="AM363" s="20"/>
      <c r="AN363" s="20"/>
      <c r="AO363" s="20"/>
      <c r="AP363" s="20"/>
    </row>
    <row r="364" spans="1:42" ht="19.2" customHeight="1">
      <c r="A364" s="99"/>
      <c r="B364" s="203"/>
      <c r="C364" s="203" t="str">
        <f>LEFT(E364,3)</f>
        <v>207</v>
      </c>
      <c r="D364" s="638" t="str">
        <f>LEFT(E364,5)</f>
        <v>20704</v>
      </c>
      <c r="E364" s="614">
        <v>2070401</v>
      </c>
      <c r="F364" s="7" t="s">
        <v>224</v>
      </c>
      <c r="G364" s="565" t="s">
        <v>875</v>
      </c>
      <c r="H364" s="38" t="s">
        <v>71</v>
      </c>
      <c r="I364" s="125">
        <v>302</v>
      </c>
      <c r="J364" s="245">
        <v>10000</v>
      </c>
      <c r="K364" s="621">
        <f>SUM(L364:X364)</f>
        <v>10000</v>
      </c>
      <c r="L364" s="241"/>
      <c r="M364" s="271">
        <v>10000</v>
      </c>
      <c r="N364" s="259"/>
      <c r="O364" s="259"/>
      <c r="P364" s="247"/>
      <c r="Q364" s="553"/>
      <c r="R364" s="553"/>
      <c r="S364" s="553"/>
      <c r="T364" s="553"/>
      <c r="U364" s="553"/>
      <c r="V364" s="553"/>
      <c r="W364" s="553"/>
      <c r="X364" s="553"/>
      <c r="Y364" s="96"/>
      <c r="Z364" s="20"/>
      <c r="AA364" s="585"/>
      <c r="AB364" s="289"/>
      <c r="AC364" s="289"/>
      <c r="AD364" s="535">
        <f>AE364+AJ364</f>
        <v>0</v>
      </c>
      <c r="AE364" s="289"/>
      <c r="AF364" s="423"/>
      <c r="AG364" s="423"/>
      <c r="AH364" s="423"/>
      <c r="AI364" s="423"/>
      <c r="AJ364" s="289"/>
      <c r="AK364" s="20"/>
      <c r="AL364" s="20"/>
      <c r="AM364" s="20"/>
      <c r="AN364" s="20"/>
      <c r="AO364" s="20"/>
      <c r="AP364" s="20"/>
    </row>
    <row r="365" spans="1:42" ht="19.2" customHeight="1">
      <c r="A365" s="636"/>
      <c r="B365" s="637"/>
      <c r="C365" s="637"/>
      <c r="D365" s="638"/>
      <c r="E365" s="614"/>
      <c r="F365" s="635"/>
      <c r="G365" s="283"/>
      <c r="H365" s="199"/>
      <c r="I365" s="125"/>
      <c r="J365" s="245"/>
      <c r="K365" s="621"/>
      <c r="L365" s="241"/>
      <c r="M365" s="463"/>
      <c r="N365" s="245"/>
      <c r="O365" s="245"/>
      <c r="P365" s="245"/>
      <c r="Q365" s="553"/>
      <c r="R365" s="553"/>
      <c r="S365" s="553"/>
      <c r="T365" s="553"/>
      <c r="U365" s="553"/>
      <c r="V365" s="553"/>
      <c r="W365" s="553"/>
      <c r="X365" s="553"/>
      <c r="Y365" s="96"/>
      <c r="Z365" s="20"/>
      <c r="AA365" s="585"/>
      <c r="AB365" s="289"/>
      <c r="AC365" s="289"/>
      <c r="AD365" s="535"/>
      <c r="AE365" s="289"/>
      <c r="AF365" s="423"/>
      <c r="AG365" s="423"/>
      <c r="AH365" s="423"/>
      <c r="AI365" s="423"/>
      <c r="AJ365" s="289"/>
      <c r="AK365" s="20"/>
      <c r="AL365" s="20"/>
      <c r="AM365" s="20"/>
      <c r="AN365" s="20"/>
      <c r="AO365" s="20"/>
      <c r="AP365" s="20"/>
    </row>
    <row r="366" spans="1:42" ht="19.2" customHeight="1">
      <c r="A366" s="94"/>
      <c r="B366" s="203"/>
      <c r="C366" s="203" t="str">
        <f>LEFT(E366,3)</f>
        <v>207</v>
      </c>
      <c r="D366" s="638" t="str">
        <f>LEFT(E366,5)</f>
        <v>20704</v>
      </c>
      <c r="E366" s="614">
        <v>2070499</v>
      </c>
      <c r="F366" s="7" t="s">
        <v>628</v>
      </c>
      <c r="G366" s="548" t="s">
        <v>893</v>
      </c>
      <c r="H366" s="199" t="s">
        <v>71</v>
      </c>
      <c r="I366" s="125">
        <v>302</v>
      </c>
      <c r="J366" s="245">
        <v>126000</v>
      </c>
      <c r="K366" s="621">
        <f>SUM(L366:X366)</f>
        <v>50000</v>
      </c>
      <c r="L366" s="241"/>
      <c r="M366" s="463"/>
      <c r="N366" s="140"/>
      <c r="O366" s="140"/>
      <c r="P366" s="97"/>
      <c r="Q366" s="558">
        <v>50000</v>
      </c>
      <c r="R366" s="558"/>
      <c r="S366" s="558"/>
      <c r="T366" s="558"/>
      <c r="U366" s="558"/>
      <c r="V366" s="558"/>
      <c r="W366" s="558"/>
      <c r="X366" s="558"/>
      <c r="Y366" s="97"/>
      <c r="Z366" s="473" t="s">
        <v>2401</v>
      </c>
      <c r="AA366" s="585"/>
      <c r="AB366" s="289"/>
      <c r="AC366" s="289"/>
      <c r="AD366" s="535">
        <f>AE366+AJ366</f>
        <v>0</v>
      </c>
      <c r="AE366" s="289"/>
      <c r="AF366" s="423"/>
      <c r="AG366" s="423"/>
      <c r="AH366" s="423"/>
      <c r="AI366" s="423"/>
      <c r="AJ366" s="289"/>
      <c r="AK366" s="20"/>
      <c r="AL366" s="20"/>
      <c r="AM366" s="20"/>
      <c r="AN366" s="20"/>
      <c r="AO366" s="20"/>
      <c r="AP366" s="20"/>
    </row>
    <row r="367" spans="1:42" ht="19.2" customHeight="1">
      <c r="A367" s="94"/>
      <c r="B367" s="203"/>
      <c r="C367" s="203" t="str">
        <f>LEFT(E367,3)</f>
        <v>207</v>
      </c>
      <c r="D367" s="638" t="str">
        <f>LEFT(E367,5)</f>
        <v>20704</v>
      </c>
      <c r="E367" s="614">
        <v>2070401</v>
      </c>
      <c r="F367" s="7" t="s">
        <v>628</v>
      </c>
      <c r="G367" s="291" t="s">
        <v>52</v>
      </c>
      <c r="H367" s="199" t="s">
        <v>71</v>
      </c>
      <c r="I367" s="125">
        <v>302</v>
      </c>
      <c r="J367" s="127">
        <v>54000</v>
      </c>
      <c r="K367" s="621">
        <f>SUM(L367:X367)</f>
        <v>30000</v>
      </c>
      <c r="L367" s="241"/>
      <c r="N367" s="259"/>
      <c r="O367" s="259"/>
      <c r="P367" s="247"/>
      <c r="Q367" s="553">
        <v>30000</v>
      </c>
      <c r="R367" s="553"/>
      <c r="S367" s="553"/>
      <c r="T367" s="553"/>
      <c r="U367" s="553"/>
      <c r="V367" s="553"/>
      <c r="W367" s="553"/>
      <c r="X367" s="553"/>
      <c r="Y367" s="96"/>
      <c r="Z367" s="20" t="s">
        <v>876</v>
      </c>
      <c r="AA367" s="585"/>
      <c r="AB367" s="289"/>
      <c r="AC367" s="289"/>
      <c r="AD367" s="535">
        <f>AE367+AJ367</f>
        <v>0</v>
      </c>
      <c r="AE367" s="289"/>
      <c r="AF367" s="423"/>
      <c r="AG367" s="423"/>
      <c r="AH367" s="423"/>
      <c r="AI367" s="423"/>
      <c r="AJ367" s="289"/>
      <c r="AK367" s="20"/>
      <c r="AL367" s="20"/>
      <c r="AM367" s="20"/>
      <c r="AN367" s="20"/>
      <c r="AO367" s="20"/>
      <c r="AP367" s="20"/>
    </row>
    <row r="368" spans="1:42" ht="19.2" customHeight="1">
      <c r="A368" s="99"/>
      <c r="B368" s="203"/>
      <c r="C368" s="203" t="str">
        <f t="shared" si="133"/>
        <v>207</v>
      </c>
      <c r="D368" s="638" t="str">
        <f t="shared" si="134"/>
        <v>20704</v>
      </c>
      <c r="E368" s="614">
        <v>2070401</v>
      </c>
      <c r="F368" s="7" t="s">
        <v>628</v>
      </c>
      <c r="G368" s="283" t="s">
        <v>450</v>
      </c>
      <c r="H368" s="199" t="s">
        <v>65</v>
      </c>
      <c r="I368" s="125">
        <v>302</v>
      </c>
      <c r="J368" s="245">
        <v>50000</v>
      </c>
      <c r="K368" s="621">
        <f t="shared" si="112"/>
        <v>50000</v>
      </c>
      <c r="L368" s="241"/>
      <c r="M368" s="463">
        <v>50000</v>
      </c>
      <c r="N368" s="245"/>
      <c r="O368" s="245"/>
      <c r="P368" s="245"/>
      <c r="Q368" s="553"/>
      <c r="R368" s="553"/>
      <c r="S368" s="553"/>
      <c r="T368" s="553"/>
      <c r="U368" s="553"/>
      <c r="V368" s="553"/>
      <c r="W368" s="553"/>
      <c r="X368" s="553"/>
      <c r="Y368" s="96"/>
      <c r="Z368" s="34" t="s">
        <v>84</v>
      </c>
      <c r="AA368" s="586"/>
      <c r="AB368" s="548"/>
      <c r="AC368" s="548"/>
      <c r="AD368" s="535">
        <f t="shared" si="131"/>
        <v>0</v>
      </c>
      <c r="AE368" s="548"/>
      <c r="AF368" s="423"/>
      <c r="AG368" s="423"/>
      <c r="AH368" s="423"/>
      <c r="AI368" s="423"/>
      <c r="AJ368" s="289"/>
      <c r="AK368" s="20"/>
      <c r="AL368" s="20"/>
      <c r="AM368" s="20"/>
      <c r="AN368" s="20"/>
      <c r="AO368" s="20"/>
      <c r="AP368" s="20"/>
    </row>
    <row r="369" spans="1:42" ht="19.2" customHeight="1">
      <c r="A369" s="99"/>
      <c r="B369" s="203"/>
      <c r="C369" s="203" t="str">
        <f>LEFT(E369,3)</f>
        <v>207</v>
      </c>
      <c r="D369" s="638" t="str">
        <f>LEFT(E369,5)</f>
        <v>20704</v>
      </c>
      <c r="E369" s="614">
        <v>2070401</v>
      </c>
      <c r="F369" s="7" t="s">
        <v>224</v>
      </c>
      <c r="G369" s="565" t="s">
        <v>891</v>
      </c>
      <c r="H369" s="199" t="s">
        <v>51</v>
      </c>
      <c r="I369" s="125">
        <v>310</v>
      </c>
      <c r="J369" s="245"/>
      <c r="K369" s="621">
        <f t="shared" ref="K369:K443" si="135">SUM(L369:X369)</f>
        <v>905000</v>
      </c>
      <c r="L369" s="241"/>
      <c r="M369" s="271"/>
      <c r="N369" s="259"/>
      <c r="O369" s="259"/>
      <c r="P369" s="247"/>
      <c r="Q369" s="553"/>
      <c r="R369" s="553"/>
      <c r="S369" s="553"/>
      <c r="T369" s="553"/>
      <c r="U369" s="553"/>
      <c r="V369" s="560"/>
      <c r="W369" s="553">
        <v>905000</v>
      </c>
      <c r="X369" s="553"/>
      <c r="Y369" s="96"/>
      <c r="Z369" s="34"/>
      <c r="AA369" s="585"/>
      <c r="AB369" s="289"/>
      <c r="AC369" s="289"/>
      <c r="AD369" s="535">
        <f t="shared" si="131"/>
        <v>0</v>
      </c>
      <c r="AE369" s="289"/>
      <c r="AF369" s="423"/>
      <c r="AG369" s="423"/>
      <c r="AH369" s="423"/>
      <c r="AI369" s="423"/>
      <c r="AJ369" s="289"/>
      <c r="AK369" s="20"/>
      <c r="AL369" s="20"/>
      <c r="AM369" s="20"/>
      <c r="AN369" s="20"/>
      <c r="AO369" s="20"/>
      <c r="AP369" s="20"/>
    </row>
    <row r="370" spans="1:42" ht="19.2" customHeight="1">
      <c r="A370" s="99"/>
      <c r="B370" s="203"/>
      <c r="C370" s="203" t="str">
        <f>LEFT(E370,3)</f>
        <v>207</v>
      </c>
      <c r="D370" s="638" t="str">
        <f>LEFT(E370,5)</f>
        <v>20704</v>
      </c>
      <c r="E370" s="614">
        <v>2070401</v>
      </c>
      <c r="F370" s="7" t="s">
        <v>224</v>
      </c>
      <c r="G370" s="565" t="s">
        <v>892</v>
      </c>
      <c r="H370" s="199" t="s">
        <v>51</v>
      </c>
      <c r="I370" s="125">
        <v>310</v>
      </c>
      <c r="J370" s="245"/>
      <c r="K370" s="621">
        <f t="shared" si="135"/>
        <v>600000</v>
      </c>
      <c r="L370" s="241"/>
      <c r="M370" s="271"/>
      <c r="N370" s="259"/>
      <c r="O370" s="259"/>
      <c r="P370" s="247"/>
      <c r="Q370" s="553"/>
      <c r="R370" s="553"/>
      <c r="S370" s="553"/>
      <c r="T370" s="553"/>
      <c r="U370" s="553"/>
      <c r="V370" s="553">
        <v>600000</v>
      </c>
      <c r="X370" s="553"/>
      <c r="Y370" s="96"/>
      <c r="Z370" s="34"/>
      <c r="AA370" s="585"/>
      <c r="AB370" s="289"/>
      <c r="AC370" s="289"/>
      <c r="AD370" s="535">
        <f t="shared" si="131"/>
        <v>0</v>
      </c>
      <c r="AE370" s="289"/>
      <c r="AF370" s="423"/>
      <c r="AG370" s="423"/>
      <c r="AH370" s="423"/>
      <c r="AI370" s="423"/>
      <c r="AJ370" s="289"/>
      <c r="AK370" s="20"/>
      <c r="AL370" s="20"/>
      <c r="AM370" s="20"/>
      <c r="AN370" s="20"/>
      <c r="AO370" s="20"/>
      <c r="AP370" s="20"/>
    </row>
    <row r="371" spans="1:42" ht="19.2" customHeight="1">
      <c r="A371" s="94"/>
      <c r="B371" s="203"/>
      <c r="C371" s="203"/>
      <c r="D371" s="638"/>
      <c r="E371" s="219"/>
      <c r="F371" s="7"/>
      <c r="G371" s="34"/>
      <c r="H371" s="199"/>
      <c r="I371" s="125"/>
      <c r="J371" s="245"/>
      <c r="K371" s="621"/>
      <c r="L371" s="241"/>
      <c r="M371" s="271"/>
      <c r="N371" s="259"/>
      <c r="O371" s="259"/>
      <c r="P371" s="247"/>
      <c r="Q371" s="553"/>
      <c r="R371" s="553"/>
      <c r="S371" s="553"/>
      <c r="T371" s="553"/>
      <c r="U371" s="553"/>
      <c r="V371" s="553"/>
      <c r="W371" s="553"/>
      <c r="X371" s="553"/>
      <c r="Y371" s="96"/>
      <c r="Z371" s="20"/>
      <c r="AA371" s="585"/>
      <c r="AB371" s="289"/>
      <c r="AC371" s="289"/>
      <c r="AD371" s="535">
        <f t="shared" si="131"/>
        <v>0</v>
      </c>
      <c r="AE371" s="289"/>
      <c r="AF371" s="423"/>
      <c r="AG371" s="423"/>
      <c r="AH371" s="423"/>
      <c r="AI371" s="423"/>
      <c r="AJ371" s="289"/>
      <c r="AK371" s="20"/>
      <c r="AL371" s="20"/>
      <c r="AM371" s="20"/>
      <c r="AN371" s="20"/>
      <c r="AO371" s="20"/>
      <c r="AP371" s="20"/>
    </row>
    <row r="372" spans="1:42" ht="19.2" customHeight="1">
      <c r="A372" s="99" t="s">
        <v>225</v>
      </c>
      <c r="B372" s="203">
        <v>3</v>
      </c>
      <c r="C372" s="203"/>
      <c r="D372" s="638" t="str">
        <f t="shared" ref="D372:D387" si="136">LEFT(E372,5)</f>
        <v/>
      </c>
      <c r="E372" s="219"/>
      <c r="F372" s="7"/>
      <c r="G372" s="34"/>
      <c r="H372" s="199"/>
      <c r="I372" s="125"/>
      <c r="J372" s="245">
        <v>242500</v>
      </c>
      <c r="K372" s="621">
        <f t="shared" si="135"/>
        <v>680937</v>
      </c>
      <c r="L372" s="241">
        <f>SUM(L373:L384)</f>
        <v>226279</v>
      </c>
      <c r="M372" s="241">
        <f t="shared" ref="M372:X372" si="137">SUM(M373:M384)</f>
        <v>428800</v>
      </c>
      <c r="N372" s="241">
        <f t="shared" si="137"/>
        <v>25858</v>
      </c>
      <c r="O372" s="241">
        <f t="shared" si="137"/>
        <v>0</v>
      </c>
      <c r="P372" s="241">
        <f t="shared" si="137"/>
        <v>0</v>
      </c>
      <c r="Q372" s="241">
        <f t="shared" si="137"/>
        <v>0</v>
      </c>
      <c r="R372" s="241">
        <f t="shared" si="137"/>
        <v>0</v>
      </c>
      <c r="S372" s="241"/>
      <c r="T372" s="241"/>
      <c r="U372" s="241"/>
      <c r="V372" s="241">
        <f t="shared" si="137"/>
        <v>0</v>
      </c>
      <c r="W372" s="241">
        <f t="shared" si="137"/>
        <v>0</v>
      </c>
      <c r="X372" s="442">
        <f t="shared" si="137"/>
        <v>0</v>
      </c>
      <c r="Y372" s="96"/>
      <c r="Z372" s="96"/>
      <c r="AA372" s="589"/>
      <c r="AB372" s="590"/>
      <c r="AC372" s="590"/>
      <c r="AD372" s="535">
        <f t="shared" si="131"/>
        <v>0</v>
      </c>
      <c r="AE372" s="590"/>
      <c r="AF372" s="423"/>
      <c r="AG372" s="423"/>
      <c r="AH372" s="423"/>
      <c r="AI372" s="423"/>
      <c r="AJ372" s="289"/>
      <c r="AK372" s="20"/>
      <c r="AL372" s="20"/>
      <c r="AM372" s="20"/>
      <c r="AN372" s="20"/>
      <c r="AO372" s="20"/>
      <c r="AP372" s="20"/>
    </row>
    <row r="373" spans="1:42" ht="19.2" customHeight="1">
      <c r="A373" s="99"/>
      <c r="B373" s="203"/>
      <c r="C373" s="203" t="str">
        <f t="shared" ref="C373:C378" si="138">LEFT(E373,3)</f>
        <v>207</v>
      </c>
      <c r="D373" s="638" t="str">
        <f t="shared" si="136"/>
        <v>20704</v>
      </c>
      <c r="E373" s="614">
        <v>2070401</v>
      </c>
      <c r="F373" s="7" t="s">
        <v>50</v>
      </c>
      <c r="G373" s="283" t="s">
        <v>375</v>
      </c>
      <c r="H373" s="199" t="s">
        <v>65</v>
      </c>
      <c r="I373" s="125">
        <v>301</v>
      </c>
      <c r="J373" s="245"/>
      <c r="K373" s="621">
        <f t="shared" si="135"/>
        <v>166596</v>
      </c>
      <c r="L373" s="241">
        <v>166596</v>
      </c>
      <c r="M373" s="274"/>
      <c r="N373" s="274"/>
      <c r="O373" s="274"/>
      <c r="P373" s="274"/>
      <c r="Q373" s="553"/>
      <c r="R373" s="553"/>
      <c r="S373" s="553"/>
      <c r="T373" s="553"/>
      <c r="U373" s="553"/>
      <c r="V373" s="553"/>
      <c r="W373" s="553"/>
      <c r="X373" s="553"/>
      <c r="Y373" s="96"/>
      <c r="Z373" s="96"/>
      <c r="AA373" s="589"/>
      <c r="AB373" s="590"/>
      <c r="AC373" s="590"/>
      <c r="AD373" s="535">
        <f t="shared" si="131"/>
        <v>0</v>
      </c>
      <c r="AE373" s="590"/>
      <c r="AF373" s="423"/>
      <c r="AG373" s="423"/>
      <c r="AH373" s="423"/>
      <c r="AI373" s="423"/>
      <c r="AJ373" s="289"/>
      <c r="AK373" s="20"/>
      <c r="AL373" s="20"/>
      <c r="AM373" s="20"/>
      <c r="AN373" s="20"/>
      <c r="AO373" s="20"/>
      <c r="AP373" s="20"/>
    </row>
    <row r="374" spans="1:42" ht="19.2" customHeight="1">
      <c r="A374" s="99"/>
      <c r="B374" s="203"/>
      <c r="C374" s="203" t="str">
        <f t="shared" si="138"/>
        <v>207</v>
      </c>
      <c r="D374" s="638" t="str">
        <f t="shared" si="136"/>
        <v>20704</v>
      </c>
      <c r="E374" s="614">
        <v>2070401</v>
      </c>
      <c r="F374" s="7" t="s">
        <v>50</v>
      </c>
      <c r="G374" s="283" t="s">
        <v>376</v>
      </c>
      <c r="H374" s="199" t="s">
        <v>65</v>
      </c>
      <c r="I374" s="125">
        <v>301</v>
      </c>
      <c r="J374" s="245"/>
      <c r="K374" s="621">
        <f t="shared" si="135"/>
        <v>35000</v>
      </c>
      <c r="L374" s="241">
        <v>35000</v>
      </c>
      <c r="M374" s="274"/>
      <c r="N374" s="274"/>
      <c r="O374" s="274"/>
      <c r="P374" s="274"/>
      <c r="Q374" s="553"/>
      <c r="R374" s="553"/>
      <c r="S374" s="553"/>
      <c r="T374" s="553"/>
      <c r="U374" s="553"/>
      <c r="V374" s="553"/>
      <c r="W374" s="553"/>
      <c r="X374" s="553"/>
      <c r="Y374" s="96"/>
      <c r="Z374" s="96"/>
      <c r="AA374" s="589"/>
      <c r="AB374" s="590"/>
      <c r="AC374" s="590"/>
      <c r="AD374" s="535">
        <f t="shared" si="131"/>
        <v>0</v>
      </c>
      <c r="AE374" s="590"/>
      <c r="AF374" s="423"/>
      <c r="AG374" s="423"/>
      <c r="AH374" s="423"/>
      <c r="AI374" s="423"/>
      <c r="AJ374" s="289"/>
      <c r="AK374" s="20"/>
      <c r="AL374" s="20"/>
      <c r="AM374" s="20"/>
      <c r="AN374" s="20"/>
      <c r="AO374" s="20"/>
      <c r="AP374" s="20"/>
    </row>
    <row r="375" spans="1:42" ht="19.2" customHeight="1">
      <c r="A375" s="99"/>
      <c r="B375" s="203"/>
      <c r="C375" s="203" t="str">
        <f t="shared" si="138"/>
        <v>207</v>
      </c>
      <c r="D375" s="638" t="str">
        <f t="shared" si="136"/>
        <v>20704</v>
      </c>
      <c r="E375" s="614">
        <v>2070401</v>
      </c>
      <c r="F375" s="7" t="s">
        <v>50</v>
      </c>
      <c r="G375" s="283" t="s">
        <v>377</v>
      </c>
      <c r="H375" s="199" t="s">
        <v>65</v>
      </c>
      <c r="I375" s="125">
        <v>301</v>
      </c>
      <c r="J375" s="245"/>
      <c r="K375" s="621">
        <f t="shared" si="135"/>
        <v>13883</v>
      </c>
      <c r="L375" s="241">
        <v>13883</v>
      </c>
      <c r="M375" s="274"/>
      <c r="N375" s="274"/>
      <c r="O375" s="274"/>
      <c r="P375" s="274"/>
      <c r="Q375" s="553"/>
      <c r="R375" s="553"/>
      <c r="S375" s="553"/>
      <c r="T375" s="553"/>
      <c r="U375" s="553"/>
      <c r="V375" s="553"/>
      <c r="W375" s="553"/>
      <c r="X375" s="553"/>
      <c r="Y375" s="96"/>
      <c r="Z375" s="96"/>
      <c r="AA375" s="589"/>
      <c r="AB375" s="590"/>
      <c r="AC375" s="590"/>
      <c r="AD375" s="535">
        <f t="shared" si="131"/>
        <v>0</v>
      </c>
      <c r="AE375" s="590"/>
      <c r="AF375" s="423"/>
      <c r="AG375" s="423"/>
      <c r="AH375" s="423"/>
      <c r="AI375" s="423"/>
      <c r="AJ375" s="289"/>
      <c r="AK375" s="20"/>
      <c r="AL375" s="20"/>
      <c r="AM375" s="20"/>
      <c r="AN375" s="20"/>
      <c r="AO375" s="20"/>
      <c r="AP375" s="20"/>
    </row>
    <row r="376" spans="1:42" ht="19.2" customHeight="1">
      <c r="A376" s="99"/>
      <c r="B376" s="203"/>
      <c r="C376" s="203" t="str">
        <f t="shared" si="138"/>
        <v>207</v>
      </c>
      <c r="D376" s="638" t="str">
        <f t="shared" si="136"/>
        <v>20704</v>
      </c>
      <c r="E376" s="614">
        <v>2070401</v>
      </c>
      <c r="F376" s="7" t="s">
        <v>50</v>
      </c>
      <c r="G376" s="283" t="s">
        <v>917</v>
      </c>
      <c r="H376" s="199" t="s">
        <v>65</v>
      </c>
      <c r="I376" s="125">
        <v>301</v>
      </c>
      <c r="J376" s="245"/>
      <c r="K376" s="621">
        <f t="shared" si="135"/>
        <v>10800</v>
      </c>
      <c r="L376" s="241">
        <v>10800</v>
      </c>
      <c r="M376" s="274"/>
      <c r="N376" s="274"/>
      <c r="O376" s="274"/>
      <c r="P376" s="274"/>
      <c r="Q376" s="553"/>
      <c r="R376" s="553"/>
      <c r="S376" s="553"/>
      <c r="T376" s="553"/>
      <c r="U376" s="553"/>
      <c r="V376" s="553"/>
      <c r="W376" s="553"/>
      <c r="X376" s="553"/>
      <c r="Y376" s="96"/>
      <c r="Z376" s="96"/>
      <c r="AA376" s="589"/>
      <c r="AB376" s="590"/>
      <c r="AC376" s="590"/>
      <c r="AD376" s="535">
        <f t="shared" si="131"/>
        <v>0</v>
      </c>
      <c r="AE376" s="590"/>
      <c r="AF376" s="423"/>
      <c r="AG376" s="423"/>
      <c r="AH376" s="423"/>
      <c r="AI376" s="423"/>
      <c r="AJ376" s="289"/>
      <c r="AK376" s="20"/>
      <c r="AL376" s="20"/>
      <c r="AM376" s="20"/>
      <c r="AN376" s="20"/>
      <c r="AO376" s="20"/>
      <c r="AP376" s="20"/>
    </row>
    <row r="377" spans="1:42" ht="19.2" customHeight="1">
      <c r="A377" s="99"/>
      <c r="B377" s="203"/>
      <c r="C377" s="203" t="str">
        <f t="shared" si="138"/>
        <v>207</v>
      </c>
      <c r="D377" s="638" t="str">
        <f t="shared" si="136"/>
        <v>20704</v>
      </c>
      <c r="E377" s="614">
        <v>2070401</v>
      </c>
      <c r="F377" s="7" t="s">
        <v>50</v>
      </c>
      <c r="G377" s="283" t="s">
        <v>916</v>
      </c>
      <c r="H377" s="199" t="s">
        <v>65</v>
      </c>
      <c r="I377" s="124">
        <v>302</v>
      </c>
      <c r="J377" s="245"/>
      <c r="K377" s="621">
        <f t="shared" si="135"/>
        <v>25800</v>
      </c>
      <c r="L377" s="241"/>
      <c r="M377" s="274">
        <v>25800</v>
      </c>
      <c r="O377" s="274"/>
      <c r="P377" s="274"/>
      <c r="Q377" s="553"/>
      <c r="R377" s="553"/>
      <c r="S377" s="553"/>
      <c r="T377" s="553"/>
      <c r="U377" s="553"/>
      <c r="V377" s="553"/>
      <c r="W377" s="553"/>
      <c r="X377" s="553"/>
      <c r="Y377" s="96"/>
      <c r="Z377" s="96"/>
      <c r="AA377" s="589"/>
      <c r="AB377" s="590"/>
      <c r="AC377" s="590"/>
      <c r="AD377" s="535">
        <f t="shared" si="131"/>
        <v>0</v>
      </c>
      <c r="AE377" s="590"/>
      <c r="AF377" s="423"/>
      <c r="AG377" s="423"/>
      <c r="AH377" s="423"/>
      <c r="AI377" s="423"/>
      <c r="AJ377" s="289"/>
      <c r="AK377" s="20"/>
      <c r="AL377" s="20"/>
      <c r="AM377" s="20"/>
      <c r="AN377" s="20"/>
      <c r="AO377" s="20"/>
      <c r="AP377" s="20"/>
    </row>
    <row r="378" spans="1:42" ht="19.2" customHeight="1">
      <c r="A378" s="99"/>
      <c r="B378" s="203"/>
      <c r="C378" s="203" t="str">
        <f t="shared" si="138"/>
        <v>207</v>
      </c>
      <c r="D378" s="638" t="str">
        <f t="shared" si="136"/>
        <v>20704</v>
      </c>
      <c r="E378" s="614">
        <v>2070401</v>
      </c>
      <c r="F378" s="7" t="s">
        <v>50</v>
      </c>
      <c r="G378" s="283" t="s">
        <v>378</v>
      </c>
      <c r="H378" s="199" t="s">
        <v>65</v>
      </c>
      <c r="I378" s="125">
        <v>303</v>
      </c>
      <c r="J378" s="245"/>
      <c r="K378" s="621">
        <f t="shared" si="135"/>
        <v>25858</v>
      </c>
      <c r="L378" s="241"/>
      <c r="M378" s="274"/>
      <c r="N378" s="274">
        <v>25858</v>
      </c>
      <c r="O378" s="274"/>
      <c r="P378" s="274"/>
      <c r="Q378" s="553"/>
      <c r="R378" s="553"/>
      <c r="S378" s="553"/>
      <c r="T378" s="553"/>
      <c r="U378" s="553"/>
      <c r="V378" s="553"/>
      <c r="W378" s="553"/>
      <c r="X378" s="553"/>
      <c r="Y378" s="96"/>
      <c r="Z378" s="96"/>
      <c r="AA378" s="589"/>
      <c r="AB378" s="590"/>
      <c r="AC378" s="590"/>
      <c r="AD378" s="535">
        <f t="shared" si="131"/>
        <v>0</v>
      </c>
      <c r="AE378" s="590"/>
      <c r="AF378" s="423"/>
      <c r="AG378" s="423"/>
      <c r="AH378" s="423"/>
      <c r="AI378" s="423"/>
      <c r="AJ378" s="289"/>
      <c r="AK378" s="20"/>
      <c r="AL378" s="20"/>
      <c r="AM378" s="20"/>
      <c r="AN378" s="20"/>
      <c r="AO378" s="20"/>
      <c r="AP378" s="20"/>
    </row>
    <row r="379" spans="1:42" ht="19.2" customHeight="1">
      <c r="A379" s="99"/>
      <c r="B379" s="203"/>
      <c r="C379" s="203" t="str">
        <f t="shared" ref="C379:C385" si="139">LEFT(E379,3)</f>
        <v>207</v>
      </c>
      <c r="D379" s="638" t="str">
        <f t="shared" si="136"/>
        <v>20704</v>
      </c>
      <c r="E379" s="219">
        <v>2070499</v>
      </c>
      <c r="F379" s="7" t="s">
        <v>696</v>
      </c>
      <c r="G379" s="283" t="s">
        <v>379</v>
      </c>
      <c r="H379" s="199" t="s">
        <v>65</v>
      </c>
      <c r="I379" s="125">
        <v>302</v>
      </c>
      <c r="J379" s="245">
        <v>20000</v>
      </c>
      <c r="K379" s="621">
        <f t="shared" si="135"/>
        <v>20000</v>
      </c>
      <c r="L379" s="241"/>
      <c r="M379" s="463">
        <v>20000</v>
      </c>
      <c r="N379" s="245"/>
      <c r="O379" s="245"/>
      <c r="P379" s="245"/>
      <c r="Q379" s="553"/>
      <c r="R379" s="553"/>
      <c r="S379" s="553"/>
      <c r="T379" s="553"/>
      <c r="U379" s="553"/>
      <c r="V379" s="553"/>
      <c r="W379" s="553"/>
      <c r="X379" s="553"/>
      <c r="Y379" s="96"/>
      <c r="Z379" s="96"/>
      <c r="AA379" s="589"/>
      <c r="AB379" s="590"/>
      <c r="AC379" s="590"/>
      <c r="AD379" s="535">
        <f t="shared" si="131"/>
        <v>0</v>
      </c>
      <c r="AE379" s="590"/>
      <c r="AF379" s="423"/>
      <c r="AG379" s="423"/>
      <c r="AH379" s="423"/>
      <c r="AI379" s="423"/>
      <c r="AJ379" s="289"/>
      <c r="AK379" s="20"/>
      <c r="AL379" s="20"/>
      <c r="AM379" s="20"/>
      <c r="AN379" s="20"/>
      <c r="AO379" s="20"/>
      <c r="AP379" s="20"/>
    </row>
    <row r="380" spans="1:42" ht="19.2" customHeight="1">
      <c r="A380" s="99"/>
      <c r="B380" s="203"/>
      <c r="C380" s="203" t="str">
        <f>LEFT(E380,3)</f>
        <v>207</v>
      </c>
      <c r="D380" s="638" t="str">
        <f t="shared" ref="D380" si="140">LEFT(E380,5)</f>
        <v>20704</v>
      </c>
      <c r="E380" s="219">
        <v>2070499</v>
      </c>
      <c r="F380" s="635" t="s">
        <v>494</v>
      </c>
      <c r="G380" s="283" t="s">
        <v>382</v>
      </c>
      <c r="H380" s="199" t="s">
        <v>65</v>
      </c>
      <c r="I380" s="125">
        <v>302</v>
      </c>
      <c r="J380" s="245"/>
      <c r="K380" s="621">
        <f>SUM(L380:X380)</f>
        <v>3000</v>
      </c>
      <c r="L380" s="241"/>
      <c r="M380" s="463">
        <v>3000</v>
      </c>
      <c r="N380" s="245"/>
      <c r="O380" s="245"/>
      <c r="P380" s="245"/>
      <c r="Q380" s="553"/>
      <c r="R380" s="553"/>
      <c r="S380" s="553"/>
      <c r="T380" s="553"/>
      <c r="U380" s="553"/>
      <c r="V380" s="553"/>
      <c r="W380" s="553"/>
      <c r="X380" s="553"/>
      <c r="Y380" s="96"/>
      <c r="Z380" s="298"/>
      <c r="AA380" s="591"/>
      <c r="AB380" s="594"/>
      <c r="AC380" s="594"/>
      <c r="AD380" s="535">
        <f>AE380+AJ380</f>
        <v>0</v>
      </c>
      <c r="AE380" s="594"/>
      <c r="AF380" s="423"/>
      <c r="AG380" s="423"/>
      <c r="AH380" s="423"/>
      <c r="AI380" s="423"/>
      <c r="AJ380" s="289"/>
      <c r="AK380" s="20"/>
      <c r="AL380" s="20"/>
      <c r="AM380" s="20"/>
      <c r="AN380" s="20"/>
      <c r="AO380" s="20"/>
      <c r="AP380" s="20"/>
    </row>
    <row r="381" spans="1:42" ht="19.2" customHeight="1">
      <c r="A381" s="636"/>
      <c r="B381" s="637"/>
      <c r="C381" s="637"/>
      <c r="D381" s="638"/>
      <c r="E381" s="638"/>
      <c r="F381" s="635"/>
      <c r="G381" s="283"/>
      <c r="H381" s="199"/>
      <c r="I381" s="125"/>
      <c r="J381" s="245"/>
      <c r="K381" s="621"/>
      <c r="L381" s="241"/>
      <c r="M381" s="463"/>
      <c r="N381" s="245"/>
      <c r="O381" s="245"/>
      <c r="P381" s="245"/>
      <c r="Q381" s="553"/>
      <c r="R381" s="553"/>
      <c r="S381" s="553"/>
      <c r="T381" s="553"/>
      <c r="U381" s="553"/>
      <c r="V381" s="553"/>
      <c r="W381" s="553"/>
      <c r="X381" s="553"/>
      <c r="Y381" s="96"/>
      <c r="Z381" s="298"/>
      <c r="AA381" s="591"/>
      <c r="AB381" s="594"/>
      <c r="AC381" s="594"/>
      <c r="AD381" s="535"/>
      <c r="AE381" s="594"/>
      <c r="AF381" s="423"/>
      <c r="AG381" s="423"/>
      <c r="AH381" s="423"/>
      <c r="AI381" s="423"/>
      <c r="AJ381" s="289"/>
      <c r="AK381" s="20"/>
      <c r="AL381" s="20"/>
      <c r="AM381" s="20"/>
      <c r="AN381" s="20"/>
      <c r="AO381" s="20"/>
      <c r="AP381" s="20"/>
    </row>
    <row r="382" spans="1:42" ht="19.2" customHeight="1">
      <c r="A382" s="99"/>
      <c r="B382" s="203"/>
      <c r="C382" s="203" t="str">
        <f t="shared" si="139"/>
        <v>207</v>
      </c>
      <c r="D382" s="638" t="str">
        <f t="shared" si="136"/>
        <v>20704</v>
      </c>
      <c r="E382" s="219">
        <v>2070499</v>
      </c>
      <c r="F382" s="7" t="s">
        <v>696</v>
      </c>
      <c r="G382" s="283" t="s">
        <v>392</v>
      </c>
      <c r="H382" s="199" t="s">
        <v>65</v>
      </c>
      <c r="I382" s="125">
        <v>302</v>
      </c>
      <c r="J382" s="245">
        <v>100000</v>
      </c>
      <c r="K382" s="621">
        <f t="shared" si="135"/>
        <v>200000</v>
      </c>
      <c r="L382" s="241"/>
      <c r="M382" s="463">
        <v>200000</v>
      </c>
      <c r="N382" s="245"/>
      <c r="O382" s="245"/>
      <c r="P382" s="245"/>
      <c r="Q382" s="553"/>
      <c r="R382" s="553"/>
      <c r="S382" s="553"/>
      <c r="T382" s="553"/>
      <c r="U382" s="553"/>
      <c r="V382" s="553"/>
      <c r="W382" s="553"/>
      <c r="X382" s="553"/>
      <c r="Y382" s="96"/>
      <c r="Z382" s="298" t="s">
        <v>384</v>
      </c>
      <c r="AA382" s="591"/>
      <c r="AB382" s="594"/>
      <c r="AC382" s="594"/>
      <c r="AD382" s="535">
        <f t="shared" si="131"/>
        <v>0</v>
      </c>
      <c r="AE382" s="594"/>
      <c r="AF382" s="423"/>
      <c r="AG382" s="423"/>
      <c r="AH382" s="423"/>
      <c r="AI382" s="423"/>
      <c r="AJ382" s="289"/>
      <c r="AK382" s="20"/>
      <c r="AL382" s="20"/>
      <c r="AM382" s="20"/>
      <c r="AN382" s="20"/>
      <c r="AO382" s="20"/>
      <c r="AP382" s="20"/>
    </row>
    <row r="383" spans="1:42" ht="19.2" customHeight="1">
      <c r="A383" s="99"/>
      <c r="B383" s="203"/>
      <c r="C383" s="203" t="str">
        <f t="shared" si="139"/>
        <v>207</v>
      </c>
      <c r="D383" s="638" t="str">
        <f t="shared" ref="D383" si="141">LEFT(E383,5)</f>
        <v>20704</v>
      </c>
      <c r="E383" s="638">
        <v>2070499</v>
      </c>
      <c r="F383" s="7" t="s">
        <v>494</v>
      </c>
      <c r="G383" s="476" t="s">
        <v>797</v>
      </c>
      <c r="H383" s="199" t="s">
        <v>65</v>
      </c>
      <c r="I383" s="125">
        <v>302</v>
      </c>
      <c r="J383" s="245"/>
      <c r="K383" s="621">
        <f t="shared" si="135"/>
        <v>80000</v>
      </c>
      <c r="L383" s="241"/>
      <c r="M383" s="463">
        <v>80000</v>
      </c>
      <c r="N383" s="245"/>
      <c r="O383" s="245"/>
      <c r="P383" s="245"/>
      <c r="Q383" s="553"/>
      <c r="R383" s="553"/>
      <c r="S383" s="553"/>
      <c r="T383" s="553"/>
      <c r="U383" s="553"/>
      <c r="V383" s="553"/>
      <c r="W383" s="553"/>
      <c r="X383" s="553"/>
      <c r="Y383" s="96"/>
      <c r="Z383" s="298" t="s">
        <v>384</v>
      </c>
      <c r="AA383" s="591"/>
      <c r="AB383" s="594"/>
      <c r="AC383" s="594"/>
      <c r="AD383" s="535">
        <f t="shared" si="131"/>
        <v>0</v>
      </c>
      <c r="AE383" s="594"/>
      <c r="AF383" s="423"/>
      <c r="AG383" s="423"/>
      <c r="AH383" s="423"/>
      <c r="AI383" s="423"/>
      <c r="AJ383" s="289"/>
      <c r="AK383" s="20"/>
      <c r="AL383" s="20"/>
      <c r="AM383" s="20"/>
      <c r="AN383" s="20"/>
      <c r="AO383" s="20"/>
      <c r="AP383" s="20"/>
    </row>
    <row r="384" spans="1:42" ht="19.2" customHeight="1">
      <c r="A384" s="99"/>
      <c r="B384" s="203"/>
      <c r="C384" s="203" t="str">
        <f t="shared" si="139"/>
        <v>207</v>
      </c>
      <c r="D384" s="638" t="str">
        <f t="shared" ref="D384" si="142">LEFT(E384,5)</f>
        <v>20704</v>
      </c>
      <c r="E384" s="219">
        <v>2070499</v>
      </c>
      <c r="F384" s="7" t="s">
        <v>494</v>
      </c>
      <c r="G384" s="476" t="s">
        <v>733</v>
      </c>
      <c r="H384" s="199" t="s">
        <v>65</v>
      </c>
      <c r="I384" s="125">
        <v>302</v>
      </c>
      <c r="J384" s="245">
        <v>100000</v>
      </c>
      <c r="K384" s="621">
        <f t="shared" si="135"/>
        <v>100000</v>
      </c>
      <c r="L384" s="241"/>
      <c r="M384" s="463">
        <v>100000</v>
      </c>
      <c r="N384" s="245"/>
      <c r="O384" s="245"/>
      <c r="P384" s="245"/>
      <c r="Q384" s="553"/>
      <c r="R384" s="553"/>
      <c r="S384" s="553"/>
      <c r="T384" s="553"/>
      <c r="U384" s="553"/>
      <c r="V384" s="553"/>
      <c r="W384" s="553"/>
      <c r="X384" s="553"/>
      <c r="Y384" s="96"/>
      <c r="Z384" s="298" t="s">
        <v>84</v>
      </c>
      <c r="AA384" s="591"/>
      <c r="AB384" s="594"/>
      <c r="AC384" s="594"/>
      <c r="AD384" s="535">
        <f t="shared" si="131"/>
        <v>0</v>
      </c>
      <c r="AE384" s="594"/>
      <c r="AF384" s="423"/>
      <c r="AG384" s="423"/>
      <c r="AH384" s="423"/>
      <c r="AI384" s="423"/>
      <c r="AJ384" s="289"/>
      <c r="AK384" s="20"/>
      <c r="AL384" s="20"/>
      <c r="AM384" s="20"/>
      <c r="AN384" s="20"/>
      <c r="AO384" s="20"/>
      <c r="AP384" s="20"/>
    </row>
    <row r="385" spans="1:42" ht="19.2" customHeight="1">
      <c r="A385" s="94"/>
      <c r="B385" s="203"/>
      <c r="C385" s="203" t="str">
        <f t="shared" si="139"/>
        <v>207</v>
      </c>
      <c r="D385" s="638" t="str">
        <f t="shared" si="136"/>
        <v>20704</v>
      </c>
      <c r="E385" s="219">
        <v>2070499</v>
      </c>
      <c r="F385" s="7" t="s">
        <v>49</v>
      </c>
      <c r="G385" s="34" t="s">
        <v>390</v>
      </c>
      <c r="H385" s="199" t="s">
        <v>71</v>
      </c>
      <c r="I385" s="125">
        <v>302</v>
      </c>
      <c r="J385" s="245">
        <v>22500</v>
      </c>
      <c r="K385" s="621">
        <f t="shared" si="135"/>
        <v>22500</v>
      </c>
      <c r="L385" s="241"/>
      <c r="M385" s="271">
        <v>22500</v>
      </c>
      <c r="N385" s="259"/>
      <c r="O385" s="259"/>
      <c r="P385" s="247"/>
      <c r="Q385" s="553"/>
      <c r="R385" s="553"/>
      <c r="S385" s="553"/>
      <c r="T385" s="553"/>
      <c r="U385" s="553"/>
      <c r="V385" s="553"/>
      <c r="W385" s="553"/>
      <c r="X385" s="553"/>
      <c r="Y385" s="96"/>
      <c r="Z385" s="34" t="s">
        <v>553</v>
      </c>
      <c r="AA385" s="586"/>
      <c r="AB385" s="548"/>
      <c r="AC385" s="548"/>
      <c r="AD385" s="535">
        <f t="shared" si="131"/>
        <v>0</v>
      </c>
      <c r="AE385" s="548"/>
      <c r="AF385" s="423"/>
      <c r="AG385" s="423"/>
      <c r="AH385" s="423"/>
      <c r="AI385" s="423"/>
      <c r="AJ385" s="289"/>
      <c r="AK385" s="20"/>
      <c r="AL385" s="20"/>
      <c r="AM385" s="20"/>
      <c r="AN385" s="20"/>
      <c r="AO385" s="20"/>
      <c r="AP385" s="20"/>
    </row>
    <row r="386" spans="1:42" ht="19.2" customHeight="1">
      <c r="A386" s="94"/>
      <c r="B386" s="203"/>
      <c r="C386" s="203"/>
      <c r="D386" s="638" t="str">
        <f t="shared" si="136"/>
        <v/>
      </c>
      <c r="E386" s="219"/>
      <c r="F386" s="7"/>
      <c r="G386" s="289"/>
      <c r="H386" s="199"/>
      <c r="I386" s="125"/>
      <c r="J386" s="245"/>
      <c r="K386" s="621">
        <f t="shared" si="135"/>
        <v>0</v>
      </c>
      <c r="L386" s="241"/>
      <c r="M386" s="463"/>
      <c r="N386" s="140"/>
      <c r="O386" s="140"/>
      <c r="P386" s="97"/>
      <c r="Q386" s="558"/>
      <c r="R386" s="558"/>
      <c r="S386" s="558"/>
      <c r="T386" s="558"/>
      <c r="U386" s="558"/>
      <c r="V386" s="558"/>
      <c r="W386" s="558"/>
      <c r="X386" s="558"/>
      <c r="Y386" s="97"/>
      <c r="Z386" s="20"/>
      <c r="AA386" s="585"/>
      <c r="AB386" s="289"/>
      <c r="AC386" s="289"/>
      <c r="AD386" s="535">
        <f t="shared" si="131"/>
        <v>0</v>
      </c>
      <c r="AE386" s="289"/>
      <c r="AF386" s="423"/>
      <c r="AG386" s="423"/>
      <c r="AH386" s="423"/>
      <c r="AI386" s="423"/>
      <c r="AJ386" s="289"/>
      <c r="AK386" s="20"/>
      <c r="AL386" s="20"/>
      <c r="AM386" s="20"/>
      <c r="AN386" s="20"/>
      <c r="AO386" s="20"/>
      <c r="AP386" s="20"/>
    </row>
    <row r="387" spans="1:42" ht="19.2" customHeight="1">
      <c r="A387" s="99" t="s">
        <v>604</v>
      </c>
      <c r="B387" s="203">
        <v>5</v>
      </c>
      <c r="C387" s="203"/>
      <c r="D387" s="638" t="str">
        <f t="shared" si="136"/>
        <v/>
      </c>
      <c r="E387" s="219"/>
      <c r="F387" s="7"/>
      <c r="G387" s="289"/>
      <c r="H387" s="199"/>
      <c r="I387" s="125"/>
      <c r="J387" s="247">
        <v>5214637</v>
      </c>
      <c r="K387" s="621">
        <f t="shared" si="135"/>
        <v>5611765</v>
      </c>
      <c r="L387" s="241">
        <f t="shared" ref="L387:X387" si="143">SUM(L388:L403)</f>
        <v>354933</v>
      </c>
      <c r="M387" s="276">
        <f t="shared" si="143"/>
        <v>366400</v>
      </c>
      <c r="N387" s="276">
        <f t="shared" si="143"/>
        <v>40432</v>
      </c>
      <c r="O387" s="276">
        <f t="shared" si="143"/>
        <v>0</v>
      </c>
      <c r="P387" s="276">
        <f t="shared" si="143"/>
        <v>0</v>
      </c>
      <c r="Q387" s="556">
        <f t="shared" si="143"/>
        <v>1080000</v>
      </c>
      <c r="R387" s="556">
        <f t="shared" si="143"/>
        <v>3770000</v>
      </c>
      <c r="S387" s="556"/>
      <c r="T387" s="556"/>
      <c r="U387" s="556"/>
      <c r="V387" s="556">
        <f t="shared" si="143"/>
        <v>0</v>
      </c>
      <c r="W387" s="556">
        <f t="shared" si="143"/>
        <v>0</v>
      </c>
      <c r="X387" s="556">
        <f t="shared" si="143"/>
        <v>0</v>
      </c>
      <c r="Y387" s="40"/>
      <c r="Z387" s="20"/>
      <c r="AA387" s="585">
        <v>5505547</v>
      </c>
      <c r="AB387" s="289"/>
      <c r="AC387" s="289"/>
      <c r="AD387" s="535">
        <f t="shared" si="131"/>
        <v>1235852</v>
      </c>
      <c r="AE387" s="289">
        <f>SUM(AF387:AI387)</f>
        <v>1000852</v>
      </c>
      <c r="AF387" s="423">
        <v>562852</v>
      </c>
      <c r="AG387" s="423">
        <v>438000</v>
      </c>
      <c r="AH387" s="423"/>
      <c r="AI387" s="423"/>
      <c r="AJ387" s="289">
        <f>SUM(AK387:AP387)</f>
        <v>235000</v>
      </c>
      <c r="AK387" s="20"/>
      <c r="AL387" s="20">
        <v>135000</v>
      </c>
      <c r="AM387" s="20">
        <v>100000</v>
      </c>
      <c r="AN387" s="20"/>
      <c r="AO387" s="20"/>
      <c r="AP387" s="20"/>
    </row>
    <row r="388" spans="1:42" ht="19.2" customHeight="1">
      <c r="A388" s="99"/>
      <c r="B388" s="203"/>
      <c r="C388" s="203" t="str">
        <f t="shared" ref="C388:C398" si="144">LEFT(E388,3)</f>
        <v>208</v>
      </c>
      <c r="D388" s="638" t="str">
        <f t="shared" ref="D388:D398" si="145">LEFT(E388,5)</f>
        <v>20801</v>
      </c>
      <c r="E388" s="219">
        <v>2080101</v>
      </c>
      <c r="F388" s="7" t="s">
        <v>604</v>
      </c>
      <c r="G388" s="283" t="s">
        <v>375</v>
      </c>
      <c r="H388" s="199" t="s">
        <v>65</v>
      </c>
      <c r="I388" s="125">
        <v>301</v>
      </c>
      <c r="J388" s="247">
        <v>228588</v>
      </c>
      <c r="K388" s="621">
        <f t="shared" si="135"/>
        <v>262092</v>
      </c>
      <c r="L388" s="241">
        <v>262092</v>
      </c>
      <c r="M388" s="463"/>
      <c r="N388" s="247"/>
      <c r="O388" s="247"/>
      <c r="P388" s="247"/>
      <c r="Q388" s="556"/>
      <c r="R388" s="556"/>
      <c r="S388" s="556"/>
      <c r="T388" s="556"/>
      <c r="U388" s="556"/>
      <c r="V388" s="556"/>
      <c r="W388" s="556"/>
      <c r="X388" s="556"/>
      <c r="Y388" s="40"/>
      <c r="Z388" s="20"/>
      <c r="AA388" s="585"/>
      <c r="AB388" s="289"/>
      <c r="AC388" s="289"/>
      <c r="AD388" s="535">
        <f t="shared" si="131"/>
        <v>0</v>
      </c>
      <c r="AE388" s="289"/>
      <c r="AF388" s="423"/>
      <c r="AG388" s="423"/>
      <c r="AH388" s="423"/>
      <c r="AI388" s="423"/>
      <c r="AJ388" s="289"/>
      <c r="AK388" s="20"/>
      <c r="AL388" s="20"/>
      <c r="AM388" s="20"/>
      <c r="AN388" s="20"/>
      <c r="AO388" s="20"/>
      <c r="AP388" s="20"/>
    </row>
    <row r="389" spans="1:42" ht="19.2" customHeight="1">
      <c r="A389" s="99"/>
      <c r="B389" s="203"/>
      <c r="C389" s="203" t="str">
        <f t="shared" si="144"/>
        <v>208</v>
      </c>
      <c r="D389" s="638" t="str">
        <f t="shared" si="145"/>
        <v>20801</v>
      </c>
      <c r="E389" s="219">
        <v>2080101</v>
      </c>
      <c r="F389" s="7" t="s">
        <v>604</v>
      </c>
      <c r="G389" s="283" t="s">
        <v>376</v>
      </c>
      <c r="H389" s="199" t="s">
        <v>65</v>
      </c>
      <c r="I389" s="125">
        <v>301</v>
      </c>
      <c r="J389" s="247">
        <v>50000</v>
      </c>
      <c r="K389" s="621">
        <f t="shared" si="135"/>
        <v>53000</v>
      </c>
      <c r="L389" s="281">
        <v>53000</v>
      </c>
      <c r="M389" s="463"/>
      <c r="N389" s="247"/>
      <c r="O389" s="247"/>
      <c r="P389" s="247"/>
      <c r="Q389" s="556"/>
      <c r="R389" s="556"/>
      <c r="S389" s="556"/>
      <c r="T389" s="556"/>
      <c r="U389" s="556"/>
      <c r="V389" s="556"/>
      <c r="W389" s="556"/>
      <c r="X389" s="556"/>
      <c r="Y389" s="40"/>
      <c r="Z389" s="20"/>
      <c r="AA389" s="585"/>
      <c r="AB389" s="289"/>
      <c r="AC389" s="289"/>
      <c r="AD389" s="535">
        <f t="shared" si="131"/>
        <v>0</v>
      </c>
      <c r="AE389" s="289"/>
      <c r="AF389" s="423"/>
      <c r="AG389" s="423"/>
      <c r="AH389" s="423"/>
      <c r="AI389" s="423"/>
      <c r="AJ389" s="289"/>
      <c r="AK389" s="20"/>
      <c r="AL389" s="20"/>
      <c r="AM389" s="20"/>
      <c r="AN389" s="20"/>
      <c r="AO389" s="20"/>
      <c r="AP389" s="20"/>
    </row>
    <row r="390" spans="1:42" ht="19.2" customHeight="1">
      <c r="A390" s="99"/>
      <c r="B390" s="203"/>
      <c r="C390" s="203" t="str">
        <f t="shared" si="144"/>
        <v>208</v>
      </c>
      <c r="D390" s="638" t="str">
        <f t="shared" si="145"/>
        <v>20801</v>
      </c>
      <c r="E390" s="219">
        <v>2080101</v>
      </c>
      <c r="F390" s="7" t="s">
        <v>604</v>
      </c>
      <c r="G390" s="283" t="s">
        <v>377</v>
      </c>
      <c r="H390" s="199" t="s">
        <v>65</v>
      </c>
      <c r="I390" s="125">
        <v>301</v>
      </c>
      <c r="J390" s="247">
        <v>19049</v>
      </c>
      <c r="K390" s="621">
        <f t="shared" si="135"/>
        <v>21841</v>
      </c>
      <c r="L390" s="241">
        <v>21841</v>
      </c>
      <c r="M390" s="463"/>
      <c r="N390" s="247"/>
      <c r="O390" s="247"/>
      <c r="P390" s="247"/>
      <c r="Q390" s="556"/>
      <c r="R390" s="556"/>
      <c r="S390" s="556"/>
      <c r="T390" s="556"/>
      <c r="U390" s="556"/>
      <c r="V390" s="556"/>
      <c r="W390" s="556"/>
      <c r="X390" s="556"/>
      <c r="Y390" s="40"/>
      <c r="Z390" s="20"/>
      <c r="AA390" s="585"/>
      <c r="AB390" s="289"/>
      <c r="AC390" s="289"/>
      <c r="AD390" s="535">
        <f t="shared" si="131"/>
        <v>0</v>
      </c>
      <c r="AE390" s="289"/>
      <c r="AF390" s="423"/>
      <c r="AG390" s="423"/>
      <c r="AH390" s="423"/>
      <c r="AI390" s="423"/>
      <c r="AJ390" s="289"/>
      <c r="AK390" s="20"/>
      <c r="AL390" s="20"/>
      <c r="AM390" s="20"/>
      <c r="AN390" s="20"/>
      <c r="AO390" s="20"/>
      <c r="AP390" s="20"/>
    </row>
    <row r="391" spans="1:42" ht="19.2" customHeight="1">
      <c r="A391" s="99"/>
      <c r="B391" s="203"/>
      <c r="C391" s="203" t="str">
        <f t="shared" si="144"/>
        <v>208</v>
      </c>
      <c r="D391" s="638" t="str">
        <f t="shared" si="145"/>
        <v>20801</v>
      </c>
      <c r="E391" s="219">
        <v>2080101</v>
      </c>
      <c r="F391" s="7" t="s">
        <v>604</v>
      </c>
      <c r="G391" s="283" t="s">
        <v>917</v>
      </c>
      <c r="H391" s="199" t="s">
        <v>65</v>
      </c>
      <c r="I391" s="125">
        <v>301</v>
      </c>
      <c r="J391" s="247">
        <v>18000</v>
      </c>
      <c r="K391" s="621">
        <f t="shared" si="135"/>
        <v>18000</v>
      </c>
      <c r="L391" s="241">
        <v>18000</v>
      </c>
      <c r="M391" s="463"/>
      <c r="N391" s="247"/>
      <c r="O391" s="247"/>
      <c r="P391" s="247"/>
      <c r="Q391" s="556"/>
      <c r="R391" s="556"/>
      <c r="S391" s="556"/>
      <c r="T391" s="556"/>
      <c r="U391" s="556"/>
      <c r="V391" s="556"/>
      <c r="W391" s="556"/>
      <c r="X391" s="556"/>
      <c r="Y391" s="40"/>
      <c r="Z391" s="20"/>
      <c r="AA391" s="585"/>
      <c r="AB391" s="289"/>
      <c r="AC391" s="289"/>
      <c r="AD391" s="535">
        <f t="shared" si="131"/>
        <v>0</v>
      </c>
      <c r="AE391" s="289"/>
      <c r="AF391" s="423"/>
      <c r="AG391" s="423"/>
      <c r="AH391" s="423"/>
      <c r="AI391" s="423"/>
      <c r="AJ391" s="289"/>
      <c r="AK391" s="20"/>
      <c r="AL391" s="20"/>
      <c r="AM391" s="20"/>
      <c r="AN391" s="20"/>
      <c r="AO391" s="20"/>
      <c r="AP391" s="20"/>
    </row>
    <row r="392" spans="1:42" ht="19.2" customHeight="1">
      <c r="A392" s="99"/>
      <c r="B392" s="203"/>
      <c r="C392" s="203" t="str">
        <f t="shared" si="144"/>
        <v>208</v>
      </c>
      <c r="D392" s="638" t="str">
        <f t="shared" si="145"/>
        <v>20801</v>
      </c>
      <c r="E392" s="219">
        <v>2080101</v>
      </c>
      <c r="F392" s="7" t="s">
        <v>604</v>
      </c>
      <c r="G392" s="283" t="s">
        <v>916</v>
      </c>
      <c r="H392" s="199" t="s">
        <v>65</v>
      </c>
      <c r="I392" s="124">
        <v>302</v>
      </c>
      <c r="J392" s="247">
        <v>42000</v>
      </c>
      <c r="K392" s="621">
        <f t="shared" si="135"/>
        <v>41400</v>
      </c>
      <c r="L392" s="241"/>
      <c r="M392" s="247">
        <v>41400</v>
      </c>
      <c r="O392" s="247"/>
      <c r="P392" s="247"/>
      <c r="Q392" s="556"/>
      <c r="R392" s="556"/>
      <c r="S392" s="556"/>
      <c r="T392" s="556"/>
      <c r="U392" s="556"/>
      <c r="V392" s="556"/>
      <c r="W392" s="556"/>
      <c r="X392" s="556"/>
      <c r="Y392" s="40"/>
      <c r="Z392" s="20"/>
      <c r="AA392" s="585"/>
      <c r="AB392" s="289"/>
      <c r="AC392" s="289"/>
      <c r="AD392" s="535">
        <f t="shared" si="131"/>
        <v>0</v>
      </c>
      <c r="AE392" s="289"/>
      <c r="AF392" s="423"/>
      <c r="AG392" s="423"/>
      <c r="AH392" s="423"/>
      <c r="AI392" s="423"/>
      <c r="AJ392" s="289"/>
      <c r="AK392" s="20"/>
      <c r="AL392" s="20"/>
      <c r="AM392" s="20"/>
      <c r="AN392" s="20"/>
      <c r="AO392" s="20"/>
      <c r="AP392" s="20"/>
    </row>
    <row r="393" spans="1:42" ht="19.2" customHeight="1">
      <c r="A393" s="99"/>
      <c r="B393" s="203"/>
      <c r="C393" s="203" t="str">
        <f t="shared" si="144"/>
        <v>208</v>
      </c>
      <c r="D393" s="638" t="str">
        <f t="shared" si="145"/>
        <v>20801</v>
      </c>
      <c r="E393" s="219">
        <v>2080101</v>
      </c>
      <c r="F393" s="7" t="s">
        <v>604</v>
      </c>
      <c r="G393" s="283" t="s">
        <v>378</v>
      </c>
      <c r="H393" s="199" t="s">
        <v>65</v>
      </c>
      <c r="I393" s="125">
        <v>303</v>
      </c>
      <c r="J393" s="247">
        <v>42000</v>
      </c>
      <c r="K393" s="621">
        <f t="shared" si="135"/>
        <v>40432</v>
      </c>
      <c r="L393" s="241"/>
      <c r="M393" s="463"/>
      <c r="N393" s="247">
        <v>40432</v>
      </c>
      <c r="O393" s="247"/>
      <c r="P393" s="247"/>
      <c r="Q393" s="556"/>
      <c r="R393" s="556"/>
      <c r="S393" s="556"/>
      <c r="T393" s="556"/>
      <c r="U393" s="556"/>
      <c r="V393" s="556"/>
      <c r="W393" s="556"/>
      <c r="X393" s="556"/>
      <c r="Y393" s="40"/>
      <c r="Z393" s="20"/>
      <c r="AA393" s="585"/>
      <c r="AB393" s="289"/>
      <c r="AC393" s="289"/>
      <c r="AD393" s="535">
        <f t="shared" si="131"/>
        <v>0</v>
      </c>
      <c r="AE393" s="289"/>
      <c r="AF393" s="423"/>
      <c r="AG393" s="423"/>
      <c r="AH393" s="423"/>
      <c r="AI393" s="423"/>
      <c r="AJ393" s="289"/>
      <c r="AK393" s="20"/>
      <c r="AL393" s="20"/>
      <c r="AM393" s="20"/>
      <c r="AN393" s="20"/>
      <c r="AO393" s="20"/>
      <c r="AP393" s="20"/>
    </row>
    <row r="394" spans="1:42" ht="19.2" customHeight="1">
      <c r="A394" s="99"/>
      <c r="B394" s="203"/>
      <c r="C394" s="203" t="str">
        <f t="shared" si="144"/>
        <v>208</v>
      </c>
      <c r="D394" s="638" t="str">
        <f t="shared" si="145"/>
        <v>20801</v>
      </c>
      <c r="E394" s="219">
        <v>2080101</v>
      </c>
      <c r="F394" s="7" t="s">
        <v>604</v>
      </c>
      <c r="G394" s="283" t="s">
        <v>379</v>
      </c>
      <c r="H394" s="199" t="s">
        <v>65</v>
      </c>
      <c r="I394" s="125">
        <v>302</v>
      </c>
      <c r="J394" s="247">
        <v>20000</v>
      </c>
      <c r="K394" s="621">
        <f t="shared" si="135"/>
        <v>20000</v>
      </c>
      <c r="L394" s="241"/>
      <c r="M394" s="463">
        <v>20000</v>
      </c>
      <c r="N394" s="247"/>
      <c r="O394" s="247"/>
      <c r="P394" s="247"/>
      <c r="Q394" s="556"/>
      <c r="R394" s="556"/>
      <c r="S394" s="556"/>
      <c r="T394" s="556"/>
      <c r="U394" s="556"/>
      <c r="V394" s="556"/>
      <c r="W394" s="556"/>
      <c r="X394" s="556"/>
      <c r="Y394" s="40"/>
      <c r="Z394" s="20"/>
      <c r="AA394" s="585"/>
      <c r="AB394" s="289"/>
      <c r="AC394" s="289"/>
      <c r="AD394" s="535">
        <f t="shared" si="131"/>
        <v>0</v>
      </c>
      <c r="AE394" s="289"/>
      <c r="AF394" s="423"/>
      <c r="AG394" s="423"/>
      <c r="AH394" s="423"/>
      <c r="AI394" s="423"/>
      <c r="AJ394" s="289"/>
      <c r="AK394" s="20"/>
      <c r="AL394" s="20"/>
      <c r="AM394" s="20"/>
      <c r="AN394" s="20"/>
      <c r="AO394" s="20"/>
      <c r="AP394" s="20"/>
    </row>
    <row r="395" spans="1:42" ht="19.2" customHeight="1">
      <c r="A395" s="99"/>
      <c r="B395" s="203"/>
      <c r="C395" s="203" t="str">
        <f t="shared" si="144"/>
        <v>208</v>
      </c>
      <c r="D395" s="638" t="str">
        <f t="shared" si="145"/>
        <v>20801</v>
      </c>
      <c r="E395" s="219">
        <v>2080101</v>
      </c>
      <c r="F395" s="635" t="s">
        <v>604</v>
      </c>
      <c r="G395" s="283" t="s">
        <v>382</v>
      </c>
      <c r="H395" s="199" t="s">
        <v>65</v>
      </c>
      <c r="I395" s="125">
        <v>302</v>
      </c>
      <c r="J395" s="247">
        <v>5000</v>
      </c>
      <c r="K395" s="621">
        <f t="shared" si="135"/>
        <v>5000</v>
      </c>
      <c r="L395" s="241"/>
      <c r="M395" s="463">
        <v>5000</v>
      </c>
      <c r="N395" s="247"/>
      <c r="O395" s="247"/>
      <c r="P395" s="247"/>
      <c r="Q395" s="556"/>
      <c r="R395" s="556"/>
      <c r="S395" s="556"/>
      <c r="T395" s="556"/>
      <c r="U395" s="556"/>
      <c r="V395" s="556"/>
      <c r="W395" s="556"/>
      <c r="X395" s="556"/>
      <c r="Y395" s="40"/>
      <c r="Z395" s="20"/>
      <c r="AA395" s="585"/>
      <c r="AB395" s="289"/>
      <c r="AC395" s="289"/>
      <c r="AD395" s="535">
        <f t="shared" si="131"/>
        <v>0</v>
      </c>
      <c r="AE395" s="289"/>
      <c r="AF395" s="423"/>
      <c r="AG395" s="423"/>
      <c r="AH395" s="423"/>
      <c r="AI395" s="423"/>
      <c r="AJ395" s="289"/>
      <c r="AK395" s="20"/>
      <c r="AL395" s="20"/>
      <c r="AM395" s="20"/>
      <c r="AN395" s="20"/>
      <c r="AO395" s="20"/>
      <c r="AP395" s="20"/>
    </row>
    <row r="396" spans="1:42" ht="19.2" customHeight="1">
      <c r="A396" s="99"/>
      <c r="B396" s="203"/>
      <c r="C396" s="203" t="str">
        <f>LEFT(E396,3)</f>
        <v>208</v>
      </c>
      <c r="D396" s="638" t="str">
        <f>LEFT(E396,5)</f>
        <v>20801</v>
      </c>
      <c r="E396" s="219">
        <v>2080101</v>
      </c>
      <c r="F396" s="7" t="s">
        <v>604</v>
      </c>
      <c r="G396" s="283" t="s">
        <v>393</v>
      </c>
      <c r="H396" s="199" t="s">
        <v>65</v>
      </c>
      <c r="I396" s="125">
        <v>302</v>
      </c>
      <c r="J396" s="247">
        <v>50000</v>
      </c>
      <c r="K396" s="621">
        <f>SUM(L396:X396)</f>
        <v>50000</v>
      </c>
      <c r="L396" s="281"/>
      <c r="M396" s="463">
        <v>50000</v>
      </c>
      <c r="N396" s="247"/>
      <c r="O396" s="247"/>
      <c r="P396" s="247"/>
      <c r="Q396" s="556"/>
      <c r="R396" s="556"/>
      <c r="S396" s="556"/>
      <c r="T396" s="556"/>
      <c r="U396" s="556"/>
      <c r="V396" s="556"/>
      <c r="W396" s="556"/>
      <c r="X396" s="556"/>
      <c r="Y396" s="40"/>
      <c r="Z396" s="20"/>
      <c r="AA396" s="585"/>
      <c r="AB396" s="289"/>
      <c r="AC396" s="289"/>
      <c r="AD396" s="535">
        <f>AE396+AJ396</f>
        <v>0</v>
      </c>
      <c r="AE396" s="289"/>
      <c r="AF396" s="423"/>
      <c r="AG396" s="423"/>
      <c r="AH396" s="423"/>
      <c r="AI396" s="423"/>
      <c r="AJ396" s="289"/>
      <c r="AK396" s="20"/>
      <c r="AL396" s="20"/>
      <c r="AM396" s="20"/>
      <c r="AN396" s="20"/>
      <c r="AO396" s="20"/>
      <c r="AP396" s="20"/>
    </row>
    <row r="397" spans="1:42" ht="19.2" customHeight="1">
      <c r="A397" s="636"/>
      <c r="B397" s="637"/>
      <c r="C397" s="637"/>
      <c r="D397" s="638"/>
      <c r="E397" s="638"/>
      <c r="F397" s="635"/>
      <c r="G397" s="283"/>
      <c r="H397" s="199"/>
      <c r="I397" s="125"/>
      <c r="J397" s="247"/>
      <c r="K397" s="621"/>
      <c r="L397" s="281"/>
      <c r="M397" s="463"/>
      <c r="N397" s="247"/>
      <c r="O397" s="247"/>
      <c r="P397" s="247"/>
      <c r="Q397" s="556"/>
      <c r="R397" s="556"/>
      <c r="S397" s="556"/>
      <c r="T397" s="556"/>
      <c r="U397" s="556"/>
      <c r="V397" s="556"/>
      <c r="W397" s="556"/>
      <c r="X397" s="556"/>
      <c r="Y397" s="40"/>
      <c r="Z397" s="20"/>
      <c r="AA397" s="585"/>
      <c r="AB397" s="289"/>
      <c r="AC397" s="289"/>
      <c r="AD397" s="535"/>
      <c r="AE397" s="289"/>
      <c r="AF397" s="423"/>
      <c r="AG397" s="423"/>
      <c r="AH397" s="423"/>
      <c r="AI397" s="423"/>
      <c r="AJ397" s="289"/>
      <c r="AK397" s="20"/>
      <c r="AL397" s="20"/>
      <c r="AM397" s="20"/>
      <c r="AN397" s="20"/>
      <c r="AO397" s="20"/>
      <c r="AP397" s="20"/>
    </row>
    <row r="398" spans="1:42" ht="19.2" customHeight="1">
      <c r="A398" s="99"/>
      <c r="B398" s="203"/>
      <c r="C398" s="203" t="str">
        <f t="shared" si="144"/>
        <v>208</v>
      </c>
      <c r="D398" s="638" t="str">
        <f t="shared" si="145"/>
        <v>20801</v>
      </c>
      <c r="E398" s="219">
        <v>2080101</v>
      </c>
      <c r="F398" s="7" t="s">
        <v>604</v>
      </c>
      <c r="G398" s="283" t="s">
        <v>450</v>
      </c>
      <c r="H398" s="199" t="s">
        <v>65</v>
      </c>
      <c r="I398" s="125">
        <v>302</v>
      </c>
      <c r="J398" s="247">
        <v>150000</v>
      </c>
      <c r="K398" s="621">
        <f t="shared" si="135"/>
        <v>150000</v>
      </c>
      <c r="L398" s="241"/>
      <c r="M398" s="463">
        <v>150000</v>
      </c>
      <c r="N398" s="247"/>
      <c r="O398" s="247"/>
      <c r="P398" s="247"/>
      <c r="Q398" s="556"/>
      <c r="R398" s="556"/>
      <c r="S398" s="556"/>
      <c r="T398" s="556"/>
      <c r="U398" s="556"/>
      <c r="V398" s="556"/>
      <c r="W398" s="556"/>
      <c r="X398" s="556"/>
      <c r="Y398" s="40"/>
      <c r="Z398" s="34" t="s">
        <v>84</v>
      </c>
      <c r="AA398" s="586"/>
      <c r="AB398" s="548"/>
      <c r="AC398" s="548"/>
      <c r="AD398" s="535">
        <f t="shared" si="131"/>
        <v>0</v>
      </c>
      <c r="AE398" s="548"/>
      <c r="AF398" s="423"/>
      <c r="AG398" s="423"/>
      <c r="AH398" s="423"/>
      <c r="AI398" s="423"/>
      <c r="AJ398" s="289"/>
      <c r="AK398" s="20"/>
      <c r="AL398" s="20"/>
      <c r="AM398" s="20"/>
      <c r="AN398" s="20"/>
      <c r="AO398" s="20"/>
      <c r="AP398" s="20"/>
    </row>
    <row r="399" spans="1:42" ht="19.2" customHeight="1">
      <c r="A399" s="94"/>
      <c r="B399" s="203"/>
      <c r="C399" s="203" t="str">
        <f t="shared" ref="C399:C403" si="146">LEFT(E399,3)</f>
        <v>208</v>
      </c>
      <c r="D399" s="638" t="str">
        <f>LEFT(E399,5)</f>
        <v>20801</v>
      </c>
      <c r="E399" s="219">
        <v>2080101</v>
      </c>
      <c r="F399" s="7" t="s">
        <v>604</v>
      </c>
      <c r="G399" s="34" t="s">
        <v>651</v>
      </c>
      <c r="H399" s="199" t="s">
        <v>70</v>
      </c>
      <c r="I399" s="125">
        <v>302</v>
      </c>
      <c r="J399" s="245">
        <v>100000</v>
      </c>
      <c r="K399" s="621">
        <f t="shared" si="135"/>
        <v>100000</v>
      </c>
      <c r="L399" s="241"/>
      <c r="M399" s="259">
        <v>100000</v>
      </c>
      <c r="N399" s="259"/>
      <c r="O399" s="259"/>
      <c r="P399" s="247"/>
      <c r="Q399" s="553"/>
      <c r="R399" s="553"/>
      <c r="S399" s="553"/>
      <c r="T399" s="553"/>
      <c r="U399" s="553"/>
      <c r="V399" s="553"/>
      <c r="W399" s="553"/>
      <c r="X399" s="553"/>
      <c r="Y399" s="96"/>
      <c r="Z399" s="34" t="s">
        <v>562</v>
      </c>
      <c r="AA399" s="586"/>
      <c r="AB399" s="548"/>
      <c r="AC399" s="548"/>
      <c r="AD399" s="535">
        <f t="shared" si="131"/>
        <v>0</v>
      </c>
      <c r="AE399" s="548"/>
      <c r="AF399" s="423"/>
      <c r="AG399" s="423"/>
      <c r="AH399" s="423"/>
      <c r="AI399" s="423"/>
      <c r="AJ399" s="289"/>
      <c r="AK399" s="20"/>
      <c r="AL399" s="20"/>
      <c r="AM399" s="20"/>
      <c r="AN399" s="20"/>
      <c r="AO399" s="20"/>
      <c r="AP399" s="20"/>
    </row>
    <row r="400" spans="1:42" ht="19.2" customHeight="1">
      <c r="A400" s="94"/>
      <c r="B400" s="203"/>
      <c r="C400" s="203" t="str">
        <f t="shared" si="146"/>
        <v>208</v>
      </c>
      <c r="D400" s="638" t="str">
        <f>LEFT(E400,5)</f>
        <v>20801</v>
      </c>
      <c r="E400" s="219">
        <v>2080101</v>
      </c>
      <c r="F400" s="7" t="s">
        <v>604</v>
      </c>
      <c r="G400" s="34" t="s">
        <v>664</v>
      </c>
      <c r="H400" s="199" t="s">
        <v>70</v>
      </c>
      <c r="I400" s="125">
        <v>302</v>
      </c>
      <c r="J400" s="245">
        <v>880000</v>
      </c>
      <c r="K400" s="621">
        <f t="shared" si="135"/>
        <v>880000</v>
      </c>
      <c r="L400" s="241"/>
      <c r="M400" s="271"/>
      <c r="N400" s="259"/>
      <c r="O400" s="259"/>
      <c r="P400" s="247"/>
      <c r="Q400" s="553">
        <v>880000</v>
      </c>
      <c r="R400" s="553"/>
      <c r="S400" s="553"/>
      <c r="T400" s="553"/>
      <c r="U400" s="553"/>
      <c r="V400" s="553"/>
      <c r="W400" s="553"/>
      <c r="X400" s="553"/>
      <c r="Y400" s="96"/>
      <c r="Z400" s="34" t="s">
        <v>562</v>
      </c>
      <c r="AA400" s="585"/>
      <c r="AB400" s="289"/>
      <c r="AC400" s="289"/>
      <c r="AD400" s="535">
        <f t="shared" si="131"/>
        <v>0</v>
      </c>
      <c r="AE400" s="289"/>
      <c r="AF400" s="423"/>
      <c r="AG400" s="423"/>
      <c r="AH400" s="423"/>
      <c r="AI400" s="423"/>
      <c r="AJ400" s="289"/>
      <c r="AK400" s="20"/>
      <c r="AL400" s="20"/>
      <c r="AM400" s="20"/>
      <c r="AN400" s="20"/>
      <c r="AO400" s="20"/>
      <c r="AP400" s="20"/>
    </row>
    <row r="401" spans="1:42" ht="19.2" customHeight="1">
      <c r="A401" s="94"/>
      <c r="B401" s="637"/>
      <c r="C401" s="637" t="str">
        <f t="shared" si="146"/>
        <v>213</v>
      </c>
      <c r="D401" s="638" t="str">
        <f>LEFT(E401,5)</f>
        <v>21308</v>
      </c>
      <c r="E401" s="638">
        <v>2130805</v>
      </c>
      <c r="F401" s="635" t="s">
        <v>604</v>
      </c>
      <c r="G401" s="548" t="s">
        <v>2371</v>
      </c>
      <c r="H401" s="199" t="s">
        <v>70</v>
      </c>
      <c r="I401" s="125">
        <v>302</v>
      </c>
      <c r="J401" s="245"/>
      <c r="K401" s="621">
        <f t="shared" si="135"/>
        <v>200000</v>
      </c>
      <c r="L401" s="241"/>
      <c r="M401" s="271"/>
      <c r="N401" s="259"/>
      <c r="O401" s="259"/>
      <c r="P401" s="247"/>
      <c r="Q401" s="553">
        <v>200000</v>
      </c>
      <c r="R401" s="553"/>
      <c r="S401" s="553"/>
      <c r="T401" s="553"/>
      <c r="U401" s="553"/>
      <c r="V401" s="553"/>
      <c r="W401" s="553"/>
      <c r="X401" s="553"/>
      <c r="Y401" s="96"/>
      <c r="Z401" s="34" t="s">
        <v>562</v>
      </c>
      <c r="AA401" s="585"/>
      <c r="AB401" s="289"/>
      <c r="AC401" s="289"/>
      <c r="AD401" s="535"/>
      <c r="AE401" s="289"/>
      <c r="AF401" s="423"/>
      <c r="AG401" s="423"/>
      <c r="AH401" s="423"/>
      <c r="AI401" s="423"/>
      <c r="AJ401" s="289"/>
      <c r="AK401" s="20"/>
      <c r="AL401" s="20"/>
      <c r="AM401" s="20"/>
      <c r="AN401" s="20"/>
      <c r="AO401" s="20"/>
      <c r="AP401" s="20"/>
    </row>
    <row r="402" spans="1:42" ht="19.2" customHeight="1">
      <c r="A402" s="94"/>
      <c r="B402" s="203"/>
      <c r="C402" s="203" t="str">
        <f t="shared" si="146"/>
        <v>213</v>
      </c>
      <c r="D402" s="638" t="str">
        <f>LEFT(E402,5)</f>
        <v>21308</v>
      </c>
      <c r="E402" s="219">
        <v>2130804</v>
      </c>
      <c r="F402" s="7" t="s">
        <v>604</v>
      </c>
      <c r="G402" s="34" t="s">
        <v>32</v>
      </c>
      <c r="H402" s="199" t="s">
        <v>51</v>
      </c>
      <c r="I402" s="125">
        <v>303</v>
      </c>
      <c r="J402" s="245">
        <v>360000</v>
      </c>
      <c r="K402" s="621">
        <f t="shared" si="135"/>
        <v>70000</v>
      </c>
      <c r="L402" s="241"/>
      <c r="M402" s="463"/>
      <c r="N402" s="140"/>
      <c r="O402" s="140"/>
      <c r="P402" s="97"/>
      <c r="Q402" s="558"/>
      <c r="R402" s="558">
        <v>70000</v>
      </c>
      <c r="S402" s="558"/>
      <c r="T402" s="558"/>
      <c r="U402" s="558"/>
      <c r="V402" s="558"/>
      <c r="W402" s="558"/>
      <c r="X402" s="558"/>
      <c r="Y402" s="97"/>
      <c r="Z402" s="34"/>
      <c r="AA402" s="585"/>
      <c r="AB402" s="289"/>
      <c r="AC402" s="289"/>
      <c r="AD402" s="535">
        <f t="shared" si="131"/>
        <v>0</v>
      </c>
      <c r="AE402" s="289"/>
      <c r="AF402" s="423"/>
      <c r="AG402" s="423"/>
      <c r="AH402" s="423"/>
      <c r="AI402" s="423"/>
      <c r="AJ402" s="289"/>
      <c r="AK402" s="20"/>
      <c r="AL402" s="20"/>
      <c r="AM402" s="20"/>
      <c r="AN402" s="20"/>
      <c r="AO402" s="20"/>
      <c r="AP402" s="20"/>
    </row>
    <row r="403" spans="1:42" ht="19.2" customHeight="1">
      <c r="A403" s="94"/>
      <c r="B403" s="203"/>
      <c r="C403" s="203" t="str">
        <f t="shared" si="146"/>
        <v>208</v>
      </c>
      <c r="D403" s="638" t="str">
        <f>LEFT(E403,5)</f>
        <v>20807</v>
      </c>
      <c r="E403" s="219">
        <v>2080799</v>
      </c>
      <c r="F403" s="7" t="s">
        <v>604</v>
      </c>
      <c r="G403" s="34" t="s">
        <v>33</v>
      </c>
      <c r="H403" s="199" t="s">
        <v>51</v>
      </c>
      <c r="I403" s="125">
        <v>302</v>
      </c>
      <c r="J403" s="245">
        <v>3250000</v>
      </c>
      <c r="K403" s="621">
        <f t="shared" si="135"/>
        <v>3700000</v>
      </c>
      <c r="L403" s="241"/>
      <c r="M403" s="463"/>
      <c r="N403" s="140"/>
      <c r="O403" s="140"/>
      <c r="P403" s="97"/>
      <c r="Q403" s="558"/>
      <c r="R403" s="558">
        <v>3700000</v>
      </c>
      <c r="S403" s="558"/>
      <c r="T403" s="558"/>
      <c r="U403" s="558"/>
      <c r="V403" s="558"/>
      <c r="W403" s="558"/>
      <c r="X403" s="558"/>
      <c r="Y403" s="97"/>
      <c r="Z403" s="548"/>
      <c r="AA403" s="585"/>
      <c r="AB403" s="289"/>
      <c r="AC403" s="289"/>
      <c r="AD403" s="535">
        <f t="shared" si="131"/>
        <v>0</v>
      </c>
      <c r="AE403" s="289"/>
      <c r="AF403" s="423"/>
      <c r="AG403" s="423"/>
      <c r="AH403" s="423"/>
      <c r="AI403" s="423"/>
      <c r="AJ403" s="289"/>
      <c r="AK403" s="20"/>
      <c r="AL403" s="20"/>
      <c r="AM403" s="20"/>
      <c r="AN403" s="20"/>
      <c r="AO403" s="20"/>
      <c r="AP403" s="20"/>
    </row>
    <row r="404" spans="1:42" ht="19.2" customHeight="1">
      <c r="A404" s="94"/>
      <c r="B404" s="203"/>
      <c r="C404" s="203"/>
      <c r="D404" s="638"/>
      <c r="E404" s="219"/>
      <c r="F404" s="7"/>
      <c r="G404" s="34"/>
      <c r="H404" s="199"/>
      <c r="I404" s="125"/>
      <c r="J404" s="245"/>
      <c r="K404" s="621">
        <f t="shared" si="135"/>
        <v>0</v>
      </c>
      <c r="L404" s="241"/>
      <c r="M404" s="463"/>
      <c r="N404" s="140"/>
      <c r="O404" s="140"/>
      <c r="P404" s="97"/>
      <c r="Q404" s="558"/>
      <c r="R404" s="558"/>
      <c r="S404" s="558"/>
      <c r="T404" s="558"/>
      <c r="U404" s="558"/>
      <c r="V404" s="558"/>
      <c r="W404" s="558"/>
      <c r="X404" s="558"/>
      <c r="Y404" s="97"/>
      <c r="Z404" s="20"/>
      <c r="AA404" s="585"/>
      <c r="AB404" s="289"/>
      <c r="AC404" s="289"/>
      <c r="AD404" s="535">
        <f t="shared" si="131"/>
        <v>0</v>
      </c>
      <c r="AE404" s="289"/>
      <c r="AF404" s="423"/>
      <c r="AG404" s="423"/>
      <c r="AH404" s="423"/>
      <c r="AI404" s="423"/>
      <c r="AJ404" s="289"/>
      <c r="AK404" s="20"/>
      <c r="AL404" s="20"/>
      <c r="AM404" s="20"/>
      <c r="AN404" s="20"/>
      <c r="AO404" s="20"/>
      <c r="AP404" s="20"/>
    </row>
    <row r="405" spans="1:42" ht="19.2" customHeight="1">
      <c r="A405" s="99" t="s">
        <v>605</v>
      </c>
      <c r="B405" s="203">
        <v>8</v>
      </c>
      <c r="C405" s="203"/>
      <c r="D405" s="638" t="str">
        <f>LEFT(E405,5)</f>
        <v/>
      </c>
      <c r="E405" s="219"/>
      <c r="F405" s="7"/>
      <c r="G405" s="34"/>
      <c r="H405" s="199"/>
      <c r="I405" s="125"/>
      <c r="J405" s="246">
        <v>31970672</v>
      </c>
      <c r="K405" s="621">
        <f t="shared" ref="K405:R405" si="147">SUM(K406:K426)</f>
        <v>37154299</v>
      </c>
      <c r="L405" s="241">
        <f t="shared" si="147"/>
        <v>7702272</v>
      </c>
      <c r="M405" s="275">
        <f t="shared" si="147"/>
        <v>264800</v>
      </c>
      <c r="N405" s="275">
        <f t="shared" si="147"/>
        <v>3801003</v>
      </c>
      <c r="O405" s="275">
        <f t="shared" si="147"/>
        <v>0</v>
      </c>
      <c r="P405" s="275">
        <f t="shared" si="147"/>
        <v>0</v>
      </c>
      <c r="Q405" s="557">
        <f t="shared" si="147"/>
        <v>0</v>
      </c>
      <c r="R405" s="557">
        <f t="shared" si="147"/>
        <v>25386224</v>
      </c>
      <c r="S405" s="557"/>
      <c r="T405" s="557"/>
      <c r="U405" s="557"/>
      <c r="V405" s="557">
        <f>SUM(V406:V426)</f>
        <v>0</v>
      </c>
      <c r="W405" s="557">
        <f>SUM(W406:W426)</f>
        <v>0</v>
      </c>
      <c r="X405" s="557">
        <f>SUM(X406:X426)</f>
        <v>0</v>
      </c>
      <c r="Y405" s="101"/>
      <c r="Z405" s="20"/>
      <c r="AA405" s="585"/>
      <c r="AB405" s="289"/>
      <c r="AC405" s="289"/>
      <c r="AD405" s="535">
        <f t="shared" si="131"/>
        <v>0</v>
      </c>
      <c r="AE405" s="289"/>
      <c r="AF405" s="423"/>
      <c r="AG405" s="423"/>
      <c r="AH405" s="423"/>
      <c r="AI405" s="423"/>
      <c r="AJ405" s="289"/>
      <c r="AK405" s="20"/>
      <c r="AL405" s="20"/>
      <c r="AM405" s="20"/>
      <c r="AN405" s="20"/>
      <c r="AO405" s="20"/>
      <c r="AP405" s="20"/>
    </row>
    <row r="406" spans="1:42" ht="19.2" customHeight="1">
      <c r="A406" s="99"/>
      <c r="B406" s="203"/>
      <c r="C406" s="203" t="str">
        <f t="shared" ref="C406:C412" si="148">LEFT(E406,3)</f>
        <v>208</v>
      </c>
      <c r="D406" s="638" t="str">
        <f t="shared" ref="D406:D419" si="149">LEFT(E406,5)</f>
        <v>20801</v>
      </c>
      <c r="E406" s="219">
        <v>2080109</v>
      </c>
      <c r="F406" s="7" t="s">
        <v>605</v>
      </c>
      <c r="G406" s="283" t="s">
        <v>375</v>
      </c>
      <c r="H406" s="199" t="s">
        <v>65</v>
      </c>
      <c r="I406" s="125">
        <v>301</v>
      </c>
      <c r="J406" s="246">
        <v>246492</v>
      </c>
      <c r="K406" s="621">
        <f t="shared" si="135"/>
        <v>442188</v>
      </c>
      <c r="L406" s="241">
        <v>442188</v>
      </c>
      <c r="M406" s="465"/>
      <c r="N406" s="246"/>
      <c r="O406" s="246"/>
      <c r="P406" s="246"/>
      <c r="Q406" s="557"/>
      <c r="R406" s="557"/>
      <c r="S406" s="557"/>
      <c r="T406" s="557"/>
      <c r="U406" s="557"/>
      <c r="V406" s="557"/>
      <c r="W406" s="557"/>
      <c r="X406" s="557"/>
      <c r="Y406" s="101"/>
      <c r="Z406" s="20"/>
      <c r="AA406" s="585"/>
      <c r="AB406" s="289"/>
      <c r="AC406" s="289"/>
      <c r="AD406" s="535">
        <f t="shared" si="131"/>
        <v>0</v>
      </c>
      <c r="AE406" s="289"/>
      <c r="AF406" s="423"/>
      <c r="AG406" s="423"/>
      <c r="AH406" s="423"/>
      <c r="AI406" s="423"/>
      <c r="AJ406" s="289"/>
      <c r="AK406" s="20"/>
      <c r="AL406" s="20"/>
      <c r="AM406" s="20"/>
      <c r="AN406" s="20"/>
      <c r="AO406" s="20"/>
      <c r="AP406" s="20"/>
    </row>
    <row r="407" spans="1:42" ht="19.2" customHeight="1">
      <c r="A407" s="99"/>
      <c r="B407" s="203"/>
      <c r="C407" s="203" t="str">
        <f t="shared" si="148"/>
        <v>208</v>
      </c>
      <c r="D407" s="638" t="str">
        <f t="shared" si="149"/>
        <v>20801</v>
      </c>
      <c r="E407" s="219">
        <v>2080109</v>
      </c>
      <c r="F407" s="7" t="s">
        <v>605</v>
      </c>
      <c r="G407" s="283" t="s">
        <v>376</v>
      </c>
      <c r="H407" s="199" t="s">
        <v>65</v>
      </c>
      <c r="I407" s="125">
        <v>301</v>
      </c>
      <c r="J407" s="246">
        <v>60000</v>
      </c>
      <c r="K407" s="621">
        <f t="shared" si="135"/>
        <v>80000</v>
      </c>
      <c r="L407" s="281">
        <v>80000</v>
      </c>
      <c r="M407" s="465"/>
      <c r="N407" s="246"/>
      <c r="O407" s="246"/>
      <c r="P407" s="246"/>
      <c r="Q407" s="557"/>
      <c r="R407" s="557"/>
      <c r="S407" s="557"/>
      <c r="T407" s="557"/>
      <c r="U407" s="557"/>
      <c r="V407" s="557"/>
      <c r="W407" s="557"/>
      <c r="X407" s="557"/>
      <c r="Y407" s="101"/>
      <c r="Z407" s="20"/>
      <c r="AA407" s="585"/>
      <c r="AB407" s="289"/>
      <c r="AC407" s="289"/>
      <c r="AD407" s="535">
        <f t="shared" si="131"/>
        <v>0</v>
      </c>
      <c r="AE407" s="289"/>
      <c r="AF407" s="423"/>
      <c r="AG407" s="423"/>
      <c r="AH407" s="423"/>
      <c r="AI407" s="423"/>
      <c r="AJ407" s="289"/>
      <c r="AK407" s="20"/>
      <c r="AL407" s="20"/>
      <c r="AM407" s="20"/>
      <c r="AN407" s="20"/>
      <c r="AO407" s="20"/>
      <c r="AP407" s="20"/>
    </row>
    <row r="408" spans="1:42" ht="19.2" customHeight="1">
      <c r="A408" s="99"/>
      <c r="B408" s="203"/>
      <c r="C408" s="203" t="str">
        <f t="shared" si="148"/>
        <v>208</v>
      </c>
      <c r="D408" s="638" t="str">
        <f t="shared" si="149"/>
        <v>20801</v>
      </c>
      <c r="E408" s="219">
        <v>2080109</v>
      </c>
      <c r="F408" s="7" t="s">
        <v>605</v>
      </c>
      <c r="G408" s="283" t="s">
        <v>377</v>
      </c>
      <c r="H408" s="199" t="s">
        <v>65</v>
      </c>
      <c r="I408" s="125">
        <v>301</v>
      </c>
      <c r="J408" s="246">
        <v>20541</v>
      </c>
      <c r="K408" s="621">
        <f t="shared" si="135"/>
        <v>36849</v>
      </c>
      <c r="L408" s="241">
        <v>36849</v>
      </c>
      <c r="M408" s="465"/>
      <c r="N408" s="246"/>
      <c r="O408" s="246"/>
      <c r="P408" s="246"/>
      <c r="Q408" s="557"/>
      <c r="R408" s="557"/>
      <c r="S408" s="557"/>
      <c r="T408" s="557"/>
      <c r="U408" s="557"/>
      <c r="V408" s="557"/>
      <c r="W408" s="557"/>
      <c r="X408" s="557"/>
      <c r="Y408" s="101"/>
      <c r="Z408" s="20"/>
      <c r="AA408" s="585"/>
      <c r="AB408" s="289"/>
      <c r="AC408" s="289"/>
      <c r="AD408" s="535">
        <f t="shared" si="131"/>
        <v>0</v>
      </c>
      <c r="AE408" s="289"/>
      <c r="AF408" s="423"/>
      <c r="AG408" s="423"/>
      <c r="AH408" s="423"/>
      <c r="AI408" s="423"/>
      <c r="AJ408" s="289"/>
      <c r="AK408" s="20"/>
      <c r="AL408" s="20"/>
      <c r="AM408" s="20"/>
      <c r="AN408" s="20"/>
      <c r="AO408" s="20"/>
      <c r="AP408" s="20"/>
    </row>
    <row r="409" spans="1:42" ht="19.2" customHeight="1">
      <c r="A409" s="99"/>
      <c r="B409" s="203"/>
      <c r="C409" s="203" t="str">
        <f t="shared" si="148"/>
        <v>208</v>
      </c>
      <c r="D409" s="638" t="str">
        <f t="shared" si="149"/>
        <v>20801</v>
      </c>
      <c r="E409" s="219">
        <v>2080109</v>
      </c>
      <c r="F409" s="7" t="s">
        <v>605</v>
      </c>
      <c r="G409" s="283" t="s">
        <v>917</v>
      </c>
      <c r="H409" s="199" t="s">
        <v>65</v>
      </c>
      <c r="I409" s="125">
        <v>301</v>
      </c>
      <c r="J409" s="246">
        <v>21600</v>
      </c>
      <c r="K409" s="621">
        <f t="shared" si="135"/>
        <v>28800</v>
      </c>
      <c r="L409" s="241">
        <v>28800</v>
      </c>
      <c r="M409" s="465"/>
      <c r="N409" s="246"/>
      <c r="O409" s="246"/>
      <c r="P409" s="246"/>
      <c r="Q409" s="557"/>
      <c r="R409" s="557"/>
      <c r="S409" s="557"/>
      <c r="T409" s="557"/>
      <c r="U409" s="557"/>
      <c r="V409" s="557"/>
      <c r="W409" s="557"/>
      <c r="X409" s="557"/>
      <c r="Y409" s="101"/>
      <c r="Z409" s="20"/>
      <c r="AA409" s="585"/>
      <c r="AB409" s="289"/>
      <c r="AC409" s="289"/>
      <c r="AD409" s="535">
        <f t="shared" si="131"/>
        <v>0</v>
      </c>
      <c r="AE409" s="289"/>
      <c r="AF409" s="423"/>
      <c r="AG409" s="423"/>
      <c r="AH409" s="423"/>
      <c r="AI409" s="423"/>
      <c r="AJ409" s="289"/>
      <c r="AK409" s="20"/>
      <c r="AL409" s="20"/>
      <c r="AM409" s="20"/>
      <c r="AN409" s="20"/>
      <c r="AO409" s="20"/>
      <c r="AP409" s="20"/>
    </row>
    <row r="410" spans="1:42" ht="19.2" customHeight="1">
      <c r="A410" s="99"/>
      <c r="B410" s="203"/>
      <c r="C410" s="203" t="str">
        <f t="shared" si="148"/>
        <v>208</v>
      </c>
      <c r="D410" s="638" t="str">
        <f t="shared" si="149"/>
        <v>20801</v>
      </c>
      <c r="E410" s="219">
        <v>2080109</v>
      </c>
      <c r="F410" s="7" t="s">
        <v>605</v>
      </c>
      <c r="G410" s="283" t="s">
        <v>916</v>
      </c>
      <c r="H410" s="199" t="s">
        <v>65</v>
      </c>
      <c r="I410" s="124">
        <v>302</v>
      </c>
      <c r="J410" s="246">
        <v>50400</v>
      </c>
      <c r="K410" s="621">
        <f t="shared" si="135"/>
        <v>64800</v>
      </c>
      <c r="L410" s="241"/>
      <c r="M410" s="246">
        <v>64800</v>
      </c>
      <c r="O410" s="246"/>
      <c r="P410" s="246"/>
      <c r="Q410" s="557"/>
      <c r="R410" s="557"/>
      <c r="S410" s="557"/>
      <c r="T410" s="557"/>
      <c r="U410" s="557"/>
      <c r="V410" s="557"/>
      <c r="W410" s="557"/>
      <c r="X410" s="557"/>
      <c r="Y410" s="101"/>
      <c r="Z410" s="20"/>
      <c r="AA410" s="585"/>
      <c r="AB410" s="289"/>
      <c r="AC410" s="289"/>
      <c r="AD410" s="535">
        <f t="shared" si="131"/>
        <v>0</v>
      </c>
      <c r="AE410" s="289"/>
      <c r="AF410" s="423"/>
      <c r="AG410" s="423"/>
      <c r="AH410" s="423"/>
      <c r="AI410" s="423"/>
      <c r="AJ410" s="289"/>
      <c r="AK410" s="20"/>
      <c r="AL410" s="20"/>
      <c r="AM410" s="20"/>
      <c r="AN410" s="20"/>
      <c r="AO410" s="20"/>
      <c r="AP410" s="20"/>
    </row>
    <row r="411" spans="1:42" ht="19.2" customHeight="1">
      <c r="A411" s="99"/>
      <c r="B411" s="203"/>
      <c r="C411" s="203" t="str">
        <f t="shared" si="148"/>
        <v>208</v>
      </c>
      <c r="D411" s="638" t="str">
        <f t="shared" si="149"/>
        <v>20801</v>
      </c>
      <c r="E411" s="219">
        <v>2080109</v>
      </c>
      <c r="F411" s="7" t="s">
        <v>605</v>
      </c>
      <c r="G411" s="283" t="s">
        <v>378</v>
      </c>
      <c r="H411" s="199" t="s">
        <v>65</v>
      </c>
      <c r="I411" s="125">
        <v>303</v>
      </c>
      <c r="J411" s="246">
        <v>29579</v>
      </c>
      <c r="K411" s="621">
        <f t="shared" si="135"/>
        <v>67083</v>
      </c>
      <c r="L411" s="241"/>
      <c r="M411" s="465"/>
      <c r="N411" s="246">
        <v>67083</v>
      </c>
      <c r="O411" s="246"/>
      <c r="P411" s="246"/>
      <c r="Q411" s="557"/>
      <c r="R411" s="557"/>
      <c r="S411" s="557"/>
      <c r="T411" s="557"/>
      <c r="U411" s="557"/>
      <c r="V411" s="557"/>
      <c r="W411" s="557"/>
      <c r="X411" s="557"/>
      <c r="Y411" s="101"/>
      <c r="Z411" s="20"/>
      <c r="AA411" s="585"/>
      <c r="AB411" s="289"/>
      <c r="AC411" s="289"/>
      <c r="AD411" s="535">
        <f t="shared" si="131"/>
        <v>0</v>
      </c>
      <c r="AE411" s="289"/>
      <c r="AF411" s="423"/>
      <c r="AG411" s="423"/>
      <c r="AH411" s="423"/>
      <c r="AI411" s="423"/>
      <c r="AJ411" s="289"/>
      <c r="AK411" s="20"/>
      <c r="AL411" s="20"/>
      <c r="AM411" s="20"/>
      <c r="AN411" s="20"/>
      <c r="AO411" s="20"/>
      <c r="AP411" s="20"/>
    </row>
    <row r="412" spans="1:42" ht="19.2" customHeight="1">
      <c r="A412" s="99"/>
      <c r="B412" s="203"/>
      <c r="C412" s="203" t="str">
        <f t="shared" si="148"/>
        <v>208</v>
      </c>
      <c r="D412" s="638" t="str">
        <f t="shared" si="149"/>
        <v>20801</v>
      </c>
      <c r="E412" s="219">
        <v>2080109</v>
      </c>
      <c r="F412" s="635" t="s">
        <v>605</v>
      </c>
      <c r="G412" s="283" t="s">
        <v>382</v>
      </c>
      <c r="H412" s="199" t="s">
        <v>65</v>
      </c>
      <c r="I412" s="125">
        <v>302</v>
      </c>
      <c r="J412" s="246">
        <v>150000</v>
      </c>
      <c r="K412" s="621">
        <f t="shared" si="135"/>
        <v>200000</v>
      </c>
      <c r="L412" s="241"/>
      <c r="M412" s="465">
        <v>200000</v>
      </c>
      <c r="N412" s="246"/>
      <c r="O412" s="246"/>
      <c r="P412" s="246"/>
      <c r="Q412" s="557"/>
      <c r="R412" s="557"/>
      <c r="S412" s="557"/>
      <c r="T412" s="557"/>
      <c r="U412" s="557"/>
      <c r="V412" s="557"/>
      <c r="W412" s="557"/>
      <c r="X412" s="557"/>
      <c r="Y412" s="101"/>
      <c r="Z412" s="20" t="s">
        <v>388</v>
      </c>
      <c r="AA412" s="585"/>
      <c r="AB412" s="289"/>
      <c r="AC412" s="289"/>
      <c r="AD412" s="535">
        <f t="shared" si="131"/>
        <v>0</v>
      </c>
      <c r="AE412" s="289"/>
      <c r="AF412" s="423"/>
      <c r="AG412" s="423"/>
      <c r="AH412" s="423"/>
      <c r="AI412" s="423"/>
      <c r="AJ412" s="289"/>
      <c r="AK412" s="20"/>
      <c r="AL412" s="20"/>
      <c r="AM412" s="20"/>
      <c r="AN412" s="20"/>
      <c r="AO412" s="20"/>
      <c r="AP412" s="20"/>
    </row>
    <row r="413" spans="1:42" ht="19.2" customHeight="1">
      <c r="A413" s="636"/>
      <c r="B413" s="637"/>
      <c r="C413" s="637"/>
      <c r="D413" s="638"/>
      <c r="E413" s="638"/>
      <c r="F413" s="635"/>
      <c r="G413" s="283"/>
      <c r="H413" s="199"/>
      <c r="I413" s="125"/>
      <c r="J413" s="246"/>
      <c r="K413" s="621"/>
      <c r="L413" s="241"/>
      <c r="M413" s="465"/>
      <c r="N413" s="246"/>
      <c r="O413" s="246"/>
      <c r="P413" s="246"/>
      <c r="Q413" s="557"/>
      <c r="R413" s="557"/>
      <c r="S413" s="557"/>
      <c r="T413" s="557"/>
      <c r="U413" s="557"/>
      <c r="V413" s="557"/>
      <c r="W413" s="557"/>
      <c r="X413" s="557"/>
      <c r="Y413" s="101"/>
      <c r="Z413" s="20"/>
      <c r="AA413" s="585"/>
      <c r="AB413" s="289"/>
      <c r="AC413" s="289"/>
      <c r="AD413" s="535"/>
      <c r="AE413" s="289"/>
      <c r="AF413" s="423"/>
      <c r="AG413" s="423"/>
      <c r="AH413" s="423"/>
      <c r="AI413" s="423"/>
      <c r="AJ413" s="289"/>
      <c r="AK413" s="20"/>
      <c r="AL413" s="20"/>
      <c r="AM413" s="20"/>
      <c r="AN413" s="20"/>
      <c r="AO413" s="20"/>
      <c r="AP413" s="20"/>
    </row>
    <row r="414" spans="1:42" ht="19.2" customHeight="1">
      <c r="A414" s="99"/>
      <c r="B414" s="203"/>
      <c r="C414" s="203" t="str">
        <f t="shared" ref="C414:C415" si="150">LEFT(E414,3)</f>
        <v>208</v>
      </c>
      <c r="D414" s="638" t="str">
        <f t="shared" ref="D414:D415" si="151">LEFT(E414,5)</f>
        <v>20805</v>
      </c>
      <c r="E414" s="219">
        <v>2080599</v>
      </c>
      <c r="F414" s="635" t="s">
        <v>2345</v>
      </c>
      <c r="G414" s="476" t="s">
        <v>804</v>
      </c>
      <c r="H414" s="199" t="s">
        <v>65</v>
      </c>
      <c r="I414" s="125">
        <v>303</v>
      </c>
      <c r="J414" s="246"/>
      <c r="K414" s="621">
        <f t="shared" si="135"/>
        <v>2378520</v>
      </c>
      <c r="L414" s="241"/>
      <c r="M414" s="465"/>
      <c r="N414" s="246">
        <v>2378520</v>
      </c>
      <c r="O414" s="246"/>
      <c r="P414" s="246"/>
      <c r="Q414" s="557"/>
      <c r="R414" s="557"/>
      <c r="S414" s="557"/>
      <c r="T414" s="557"/>
      <c r="U414" s="557"/>
      <c r="V414" s="557"/>
      <c r="W414" s="557"/>
      <c r="X414" s="557"/>
      <c r="Y414" s="101"/>
      <c r="Z414" s="20"/>
      <c r="AA414" s="585"/>
      <c r="AB414" s="289"/>
      <c r="AC414" s="289"/>
      <c r="AD414" s="535">
        <f t="shared" si="131"/>
        <v>0</v>
      </c>
      <c r="AE414" s="289"/>
      <c r="AF414" s="423"/>
      <c r="AG414" s="423"/>
      <c r="AH414" s="423"/>
      <c r="AI414" s="423"/>
      <c r="AJ414" s="289"/>
      <c r="AK414" s="20"/>
      <c r="AL414" s="20"/>
      <c r="AM414" s="20"/>
      <c r="AN414" s="20"/>
      <c r="AO414" s="20"/>
      <c r="AP414" s="20"/>
    </row>
    <row r="415" spans="1:42" ht="19.2" customHeight="1">
      <c r="A415" s="99"/>
      <c r="B415" s="203"/>
      <c r="C415" s="203" t="str">
        <f t="shared" si="150"/>
        <v>208</v>
      </c>
      <c r="D415" s="638" t="str">
        <f t="shared" si="151"/>
        <v>20805</v>
      </c>
      <c r="E415" s="219">
        <v>2080506</v>
      </c>
      <c r="F415" s="635" t="s">
        <v>2345</v>
      </c>
      <c r="G415" s="283" t="s">
        <v>2415</v>
      </c>
      <c r="H415" s="199" t="s">
        <v>65</v>
      </c>
      <c r="I415" s="125">
        <v>301</v>
      </c>
      <c r="J415" s="246"/>
      <c r="K415" s="621">
        <f>SUM(L415:X415)</f>
        <v>1498590</v>
      </c>
      <c r="L415" s="246">
        <v>1498590</v>
      </c>
      <c r="M415" s="465"/>
      <c r="N415" s="259"/>
      <c r="O415" s="246"/>
      <c r="P415" s="246"/>
      <c r="Q415" s="557"/>
      <c r="R415" s="557"/>
      <c r="S415" s="557"/>
      <c r="T415" s="557"/>
      <c r="U415" s="557"/>
      <c r="V415" s="557"/>
      <c r="W415" s="557"/>
      <c r="X415" s="557"/>
      <c r="Y415" s="101"/>
      <c r="Z415" s="20"/>
      <c r="AA415" s="585"/>
      <c r="AB415" s="289"/>
      <c r="AC415" s="289"/>
      <c r="AD415" s="535">
        <f t="shared" si="131"/>
        <v>0</v>
      </c>
      <c r="AE415" s="289"/>
      <c r="AF415" s="423"/>
      <c r="AG415" s="423"/>
      <c r="AH415" s="423"/>
      <c r="AI415" s="423"/>
      <c r="AJ415" s="289"/>
      <c r="AK415" s="20"/>
      <c r="AL415" s="20"/>
      <c r="AM415" s="20"/>
      <c r="AN415" s="20"/>
      <c r="AO415" s="20"/>
      <c r="AP415" s="20"/>
    </row>
    <row r="416" spans="1:42" ht="19.2" customHeight="1">
      <c r="A416" s="99"/>
      <c r="B416" s="203"/>
      <c r="C416" s="203" t="str">
        <f t="shared" ref="C416:C423" si="152">LEFT(E416,3)</f>
        <v>208</v>
      </c>
      <c r="D416" s="638" t="str">
        <f t="shared" si="149"/>
        <v>20805</v>
      </c>
      <c r="E416" s="219">
        <v>2080505</v>
      </c>
      <c r="F416" s="635" t="s">
        <v>2345</v>
      </c>
      <c r="G416" s="283" t="s">
        <v>2414</v>
      </c>
      <c r="H416" s="199" t="s">
        <v>65</v>
      </c>
      <c r="I416" s="125">
        <v>301</v>
      </c>
      <c r="J416" s="246">
        <v>4380000</v>
      </c>
      <c r="K416" s="621">
        <f t="shared" si="135"/>
        <v>3746465</v>
      </c>
      <c r="L416" s="241">
        <v>3746465</v>
      </c>
      <c r="M416" s="465"/>
      <c r="N416" s="246"/>
      <c r="O416" s="246"/>
      <c r="P416" s="246"/>
      <c r="Q416" s="557"/>
      <c r="R416" s="557"/>
      <c r="S416" s="557"/>
      <c r="T416" s="557"/>
      <c r="U416" s="557"/>
      <c r="V416" s="557"/>
      <c r="W416" s="557"/>
      <c r="X416" s="557"/>
      <c r="Y416" s="101"/>
      <c r="Z416" s="20"/>
      <c r="AA416" s="585"/>
      <c r="AB416" s="289"/>
      <c r="AC416" s="289"/>
      <c r="AD416" s="535">
        <f t="shared" si="131"/>
        <v>0</v>
      </c>
      <c r="AE416" s="289"/>
      <c r="AF416" s="423"/>
      <c r="AG416" s="423"/>
      <c r="AH416" s="423"/>
      <c r="AI416" s="423"/>
      <c r="AJ416" s="289"/>
      <c r="AK416" s="20"/>
      <c r="AL416" s="20"/>
      <c r="AM416" s="20"/>
      <c r="AN416" s="20"/>
      <c r="AO416" s="20"/>
      <c r="AP416" s="20"/>
    </row>
    <row r="417" spans="1:42" ht="19.2" customHeight="1">
      <c r="A417" s="99"/>
      <c r="B417" s="203"/>
      <c r="C417" s="203" t="str">
        <f t="shared" si="152"/>
        <v>210</v>
      </c>
      <c r="D417" s="638" t="str">
        <f t="shared" si="149"/>
        <v>21011</v>
      </c>
      <c r="E417" s="219">
        <v>2101101</v>
      </c>
      <c r="F417" s="635" t="s">
        <v>2344</v>
      </c>
      <c r="G417" s="283" t="s">
        <v>394</v>
      </c>
      <c r="H417" s="199" t="s">
        <v>65</v>
      </c>
      <c r="I417" s="125">
        <v>301</v>
      </c>
      <c r="J417" s="246">
        <v>1250000</v>
      </c>
      <c r="K417" s="621">
        <f t="shared" si="135"/>
        <v>1498590</v>
      </c>
      <c r="L417" s="241">
        <v>1498590</v>
      </c>
      <c r="M417" s="465"/>
      <c r="N417" s="246"/>
      <c r="O417" s="246"/>
      <c r="P417" s="246"/>
      <c r="Q417" s="557"/>
      <c r="R417" s="557"/>
      <c r="S417" s="557"/>
      <c r="T417" s="557"/>
      <c r="U417" s="557"/>
      <c r="V417" s="557"/>
      <c r="W417" s="557"/>
      <c r="X417" s="557"/>
      <c r="Y417" s="101"/>
      <c r="Z417" s="299">
        <v>0.02</v>
      </c>
      <c r="AA417" s="595"/>
      <c r="AB417" s="596"/>
      <c r="AC417" s="596"/>
      <c r="AD417" s="535">
        <f t="shared" si="131"/>
        <v>0</v>
      </c>
      <c r="AE417" s="596"/>
      <c r="AF417" s="423"/>
      <c r="AG417" s="423"/>
      <c r="AH417" s="423"/>
      <c r="AI417" s="423"/>
      <c r="AJ417" s="289"/>
      <c r="AK417" s="20"/>
      <c r="AL417" s="20"/>
      <c r="AM417" s="20"/>
      <c r="AN417" s="20"/>
      <c r="AO417" s="20"/>
      <c r="AP417" s="20"/>
    </row>
    <row r="418" spans="1:42" ht="19.2" customHeight="1">
      <c r="A418" s="99"/>
      <c r="B418" s="203"/>
      <c r="C418" s="203" t="str">
        <f t="shared" si="152"/>
        <v>208</v>
      </c>
      <c r="D418" s="638" t="str">
        <f t="shared" si="149"/>
        <v>20827</v>
      </c>
      <c r="E418" s="219">
        <v>2082702</v>
      </c>
      <c r="F418" s="635" t="s">
        <v>2343</v>
      </c>
      <c r="G418" s="283" t="s">
        <v>395</v>
      </c>
      <c r="H418" s="199" t="s">
        <v>65</v>
      </c>
      <c r="I418" s="125">
        <v>301</v>
      </c>
      <c r="J418" s="246">
        <v>156000</v>
      </c>
      <c r="K418" s="621">
        <f t="shared" si="135"/>
        <v>187326</v>
      </c>
      <c r="L418" s="241">
        <v>187326</v>
      </c>
      <c r="M418" s="465"/>
      <c r="N418" s="246"/>
      <c r="O418" s="246"/>
      <c r="P418" s="246"/>
      <c r="Q418" s="557"/>
      <c r="R418" s="557"/>
      <c r="S418" s="557"/>
      <c r="T418" s="557"/>
      <c r="U418" s="557"/>
      <c r="V418" s="557"/>
      <c r="W418" s="557"/>
      <c r="X418" s="557"/>
      <c r="Y418" s="101"/>
      <c r="Z418" s="299">
        <v>0.01</v>
      </c>
      <c r="AA418" s="595"/>
      <c r="AB418" s="596"/>
      <c r="AC418" s="596"/>
      <c r="AD418" s="535">
        <f t="shared" si="131"/>
        <v>0</v>
      </c>
      <c r="AE418" s="596"/>
      <c r="AF418" s="423"/>
      <c r="AG418" s="423"/>
      <c r="AH418" s="423"/>
      <c r="AI418" s="423"/>
      <c r="AJ418" s="289"/>
      <c r="AK418" s="20"/>
      <c r="AL418" s="20"/>
      <c r="AM418" s="20"/>
      <c r="AN418" s="20"/>
      <c r="AO418" s="20"/>
      <c r="AP418" s="20"/>
    </row>
    <row r="419" spans="1:42" ht="19.2" customHeight="1">
      <c r="A419" s="99"/>
      <c r="B419" s="203"/>
      <c r="C419" s="203" t="str">
        <f t="shared" si="152"/>
        <v>208</v>
      </c>
      <c r="D419" s="638" t="str">
        <f t="shared" si="149"/>
        <v>20827</v>
      </c>
      <c r="E419" s="219">
        <v>2082701</v>
      </c>
      <c r="F419" s="635" t="s">
        <v>2342</v>
      </c>
      <c r="G419" s="283" t="s">
        <v>396</v>
      </c>
      <c r="H419" s="199" t="s">
        <v>65</v>
      </c>
      <c r="I419" s="125">
        <v>301</v>
      </c>
      <c r="J419" s="246">
        <v>154000</v>
      </c>
      <c r="K419" s="621">
        <f t="shared" si="135"/>
        <v>183464</v>
      </c>
      <c r="L419" s="241">
        <v>183464</v>
      </c>
      <c r="M419" s="465"/>
      <c r="N419" s="246"/>
      <c r="O419" s="246"/>
      <c r="P419" s="246"/>
      <c r="Q419" s="557"/>
      <c r="R419" s="557"/>
      <c r="S419" s="557"/>
      <c r="T419" s="557"/>
      <c r="U419" s="557"/>
      <c r="V419" s="557"/>
      <c r="W419" s="557"/>
      <c r="X419" s="557"/>
      <c r="Y419" s="101"/>
      <c r="Z419" s="300"/>
      <c r="AA419" s="597"/>
      <c r="AB419" s="598"/>
      <c r="AC419" s="598"/>
      <c r="AD419" s="535">
        <f t="shared" ref="AD419:AD485" si="153">AE419+AJ419</f>
        <v>0</v>
      </c>
      <c r="AE419" s="598"/>
      <c r="AF419" s="423"/>
      <c r="AG419" s="423"/>
      <c r="AH419" s="423"/>
      <c r="AI419" s="423"/>
      <c r="AJ419" s="289"/>
      <c r="AK419" s="20"/>
      <c r="AL419" s="20"/>
      <c r="AM419" s="20"/>
      <c r="AN419" s="20"/>
      <c r="AO419" s="20"/>
      <c r="AP419" s="20"/>
    </row>
    <row r="420" spans="1:42" ht="19.2" customHeight="1">
      <c r="A420" s="99"/>
      <c r="B420" s="203"/>
      <c r="C420" s="203" t="str">
        <f t="shared" si="152"/>
        <v>210</v>
      </c>
      <c r="D420" s="638" t="str">
        <f>LEFT(E420,5)</f>
        <v>21012</v>
      </c>
      <c r="E420" s="219">
        <v>2101203</v>
      </c>
      <c r="F420" s="7" t="s">
        <v>612</v>
      </c>
      <c r="G420" s="34" t="s">
        <v>41</v>
      </c>
      <c r="H420" s="199" t="s">
        <v>65</v>
      </c>
      <c r="I420" s="125">
        <v>302</v>
      </c>
      <c r="J420" s="245">
        <v>260000</v>
      </c>
      <c r="K420" s="621">
        <f>SUM(L420:X420)</f>
        <v>291424</v>
      </c>
      <c r="L420" s="241"/>
      <c r="M420" s="271"/>
      <c r="N420" s="259"/>
      <c r="O420" s="259"/>
      <c r="P420" s="247"/>
      <c r="Q420" s="560"/>
      <c r="R420" s="556">
        <v>291424</v>
      </c>
      <c r="S420" s="556"/>
      <c r="T420" s="556"/>
      <c r="U420" s="556"/>
      <c r="V420" s="556"/>
      <c r="W420" s="556"/>
      <c r="X420" s="556"/>
      <c r="Y420" s="98"/>
      <c r="Z420" s="473" t="s">
        <v>2401</v>
      </c>
      <c r="AA420" s="585"/>
      <c r="AB420" s="289"/>
      <c r="AC420" s="289"/>
      <c r="AD420" s="535">
        <f>AE420+AJ420</f>
        <v>0</v>
      </c>
      <c r="AE420" s="289"/>
      <c r="AF420" s="423"/>
      <c r="AG420" s="423"/>
      <c r="AH420" s="423"/>
      <c r="AI420" s="423"/>
      <c r="AJ420" s="289"/>
      <c r="AK420" s="20"/>
      <c r="AL420" s="20"/>
      <c r="AM420" s="20"/>
      <c r="AN420" s="20"/>
      <c r="AO420" s="20"/>
      <c r="AP420" s="20"/>
    </row>
    <row r="421" spans="1:42" ht="19.2" customHeight="1">
      <c r="A421" s="94"/>
      <c r="B421" s="203"/>
      <c r="C421" s="203" t="str">
        <f t="shared" si="152"/>
        <v>208</v>
      </c>
      <c r="D421" s="638" t="str">
        <f>LEFT(E421,5)</f>
        <v>20826</v>
      </c>
      <c r="E421" s="219">
        <v>2082601</v>
      </c>
      <c r="F421" s="635" t="s">
        <v>2346</v>
      </c>
      <c r="G421" s="34" t="s">
        <v>30</v>
      </c>
      <c r="H421" s="199" t="s">
        <v>71</v>
      </c>
      <c r="I421" s="125">
        <v>303</v>
      </c>
      <c r="J421" s="247">
        <v>800000</v>
      </c>
      <c r="K421" s="621">
        <f>SUM(L421:X421)</f>
        <v>800000</v>
      </c>
      <c r="L421" s="241"/>
      <c r="M421" s="463"/>
      <c r="N421" s="140"/>
      <c r="O421" s="140"/>
      <c r="P421" s="247"/>
      <c r="Q421" s="560"/>
      <c r="R421" s="553">
        <v>800000</v>
      </c>
      <c r="S421" s="553"/>
      <c r="T421" s="553"/>
      <c r="U421" s="553"/>
      <c r="V421" s="553"/>
      <c r="W421" s="553"/>
      <c r="X421" s="553"/>
      <c r="Y421" s="96"/>
      <c r="Z421" s="473"/>
      <c r="AA421" s="599"/>
      <c r="AB421" s="600"/>
      <c r="AC421" s="600"/>
      <c r="AD421" s="535">
        <f>AE421+AJ421</f>
        <v>0</v>
      </c>
      <c r="AE421" s="600"/>
      <c r="AF421" s="423"/>
      <c r="AG421" s="423"/>
      <c r="AH421" s="423"/>
      <c r="AI421" s="423"/>
      <c r="AJ421" s="289"/>
      <c r="AK421" s="20"/>
      <c r="AL421" s="20"/>
      <c r="AM421" s="20"/>
      <c r="AN421" s="20"/>
      <c r="AO421" s="20"/>
      <c r="AP421" s="20"/>
    </row>
    <row r="422" spans="1:42" ht="19.2" customHeight="1">
      <c r="A422" s="99"/>
      <c r="B422" s="203"/>
      <c r="C422" s="203" t="str">
        <f>LEFT(E422,3)</f>
        <v>208</v>
      </c>
      <c r="D422" s="638" t="str">
        <f>LEFT(E422,5)</f>
        <v>20805</v>
      </c>
      <c r="E422" s="219">
        <v>2080599</v>
      </c>
      <c r="F422" s="635" t="s">
        <v>2346</v>
      </c>
      <c r="G422" s="283" t="s">
        <v>414</v>
      </c>
      <c r="H422" s="199" t="s">
        <v>415</v>
      </c>
      <c r="I422" s="125">
        <v>303</v>
      </c>
      <c r="J422" s="245">
        <v>1355400</v>
      </c>
      <c r="K422" s="621">
        <f>SUM(L422:X422)</f>
        <v>1355400</v>
      </c>
      <c r="L422" s="241"/>
      <c r="M422" s="463"/>
      <c r="N422" s="245">
        <v>1355400</v>
      </c>
      <c r="O422" s="245"/>
      <c r="P422" s="245"/>
      <c r="Q422" s="553"/>
      <c r="R422" s="553"/>
      <c r="S422" s="553"/>
      <c r="T422" s="553"/>
      <c r="U422" s="553"/>
      <c r="V422" s="553"/>
      <c r="W422" s="553"/>
      <c r="X422" s="553"/>
      <c r="Y422" s="96"/>
      <c r="Z422" s="20"/>
      <c r="AA422" s="585"/>
      <c r="AB422" s="289"/>
      <c r="AC422" s="289"/>
      <c r="AD422" s="535">
        <f>AE422+AJ422</f>
        <v>0</v>
      </c>
      <c r="AE422" s="289"/>
      <c r="AF422" s="423"/>
      <c r="AG422" s="423"/>
      <c r="AH422" s="423"/>
      <c r="AI422" s="423"/>
      <c r="AJ422" s="289"/>
      <c r="AK422" s="20"/>
      <c r="AL422" s="20"/>
      <c r="AM422" s="20"/>
      <c r="AN422" s="20"/>
      <c r="AO422" s="20"/>
      <c r="AP422" s="20"/>
    </row>
    <row r="423" spans="1:42" ht="19.2" customHeight="1">
      <c r="A423" s="94"/>
      <c r="B423" s="203"/>
      <c r="C423" s="203" t="str">
        <f t="shared" si="152"/>
        <v>208</v>
      </c>
      <c r="D423" s="638" t="str">
        <f>LEFT(E423,5)</f>
        <v>20826</v>
      </c>
      <c r="E423" s="219">
        <v>2082602</v>
      </c>
      <c r="F423" s="14" t="s">
        <v>2341</v>
      </c>
      <c r="G423" s="548" t="s">
        <v>938</v>
      </c>
      <c r="H423" s="199" t="s">
        <v>71</v>
      </c>
      <c r="I423" s="125">
        <v>303</v>
      </c>
      <c r="J423" s="245">
        <v>35000</v>
      </c>
      <c r="K423" s="621">
        <f>SUM(L423:X423)</f>
        <v>35000</v>
      </c>
      <c r="L423" s="241"/>
      <c r="M423" s="463"/>
      <c r="N423" s="140"/>
      <c r="O423" s="140"/>
      <c r="P423" s="247"/>
      <c r="Q423" s="560"/>
      <c r="R423" s="553">
        <v>35000</v>
      </c>
      <c r="S423" s="553"/>
      <c r="T423" s="553"/>
      <c r="U423" s="553"/>
      <c r="V423" s="553"/>
      <c r="W423" s="553"/>
      <c r="X423" s="553"/>
      <c r="Y423" s="96"/>
      <c r="Z423" s="473" t="s">
        <v>2401</v>
      </c>
      <c r="AA423" s="585"/>
      <c r="AB423" s="289"/>
      <c r="AC423" s="289"/>
      <c r="AD423" s="535">
        <f t="shared" si="153"/>
        <v>0</v>
      </c>
      <c r="AE423" s="289"/>
      <c r="AF423" s="423"/>
      <c r="AG423" s="423"/>
      <c r="AH423" s="423"/>
      <c r="AI423" s="423"/>
      <c r="AJ423" s="289"/>
      <c r="AK423" s="20"/>
      <c r="AL423" s="20"/>
      <c r="AM423" s="20"/>
      <c r="AN423" s="20"/>
      <c r="AO423" s="20"/>
      <c r="AP423" s="20"/>
    </row>
    <row r="424" spans="1:42" ht="19.2" customHeight="1">
      <c r="A424" s="94"/>
      <c r="B424" s="203"/>
      <c r="C424" s="203" t="str">
        <f t="shared" ref="C424:C426" si="154">LEFT(E424,3)</f>
        <v>208</v>
      </c>
      <c r="D424" s="638" t="str">
        <f t="shared" ref="D424:D426" si="155">LEFT(E424,5)</f>
        <v>20826</v>
      </c>
      <c r="E424" s="219">
        <v>2082699</v>
      </c>
      <c r="F424" s="635" t="s">
        <v>2346</v>
      </c>
      <c r="G424" s="34" t="s">
        <v>275</v>
      </c>
      <c r="H424" s="199" t="s">
        <v>274</v>
      </c>
      <c r="I424" s="125">
        <v>303</v>
      </c>
      <c r="J424" s="247">
        <v>119800</v>
      </c>
      <c r="K424" s="621">
        <f t="shared" si="135"/>
        <v>119800</v>
      </c>
      <c r="L424" s="241"/>
      <c r="M424" s="463"/>
      <c r="O424" s="140"/>
      <c r="P424" s="247"/>
      <c r="Q424" s="560"/>
      <c r="R424" s="140">
        <v>119800</v>
      </c>
      <c r="S424" s="553"/>
      <c r="T424" s="553"/>
      <c r="U424" s="553"/>
      <c r="V424" s="553"/>
      <c r="W424" s="553"/>
      <c r="X424" s="553"/>
      <c r="Y424" s="532"/>
      <c r="Z424" s="20" t="s">
        <v>397</v>
      </c>
      <c r="AA424" s="585"/>
      <c r="AB424" s="289"/>
      <c r="AC424" s="289"/>
      <c r="AD424" s="535">
        <f t="shared" si="153"/>
        <v>0</v>
      </c>
      <c r="AE424" s="289"/>
      <c r="AF424" s="423"/>
      <c r="AG424" s="423"/>
      <c r="AH424" s="423"/>
      <c r="AI424" s="423"/>
      <c r="AJ424" s="289"/>
      <c r="AK424" s="20"/>
      <c r="AL424" s="20"/>
      <c r="AM424" s="20"/>
      <c r="AN424" s="20"/>
      <c r="AO424" s="20"/>
      <c r="AP424" s="20"/>
    </row>
    <row r="425" spans="1:42" ht="19.2" customHeight="1">
      <c r="A425" s="94"/>
      <c r="B425" s="203"/>
      <c r="C425" s="203" t="str">
        <f t="shared" si="154"/>
        <v>208</v>
      </c>
      <c r="D425" s="638" t="str">
        <f t="shared" si="155"/>
        <v>20826</v>
      </c>
      <c r="E425" s="219">
        <v>2082601</v>
      </c>
      <c r="F425" s="635" t="s">
        <v>2346</v>
      </c>
      <c r="G425" s="34" t="s">
        <v>29</v>
      </c>
      <c r="H425" s="199" t="s">
        <v>702</v>
      </c>
      <c r="I425" s="125">
        <v>303</v>
      </c>
      <c r="J425" s="247">
        <v>24000000</v>
      </c>
      <c r="K425" s="621">
        <f t="shared" si="135"/>
        <v>24000000</v>
      </c>
      <c r="L425" s="241"/>
      <c r="M425" s="463"/>
      <c r="N425" s="140"/>
      <c r="O425" s="140"/>
      <c r="P425" s="97"/>
      <c r="Q425" s="560"/>
      <c r="R425" s="558">
        <v>24000000</v>
      </c>
      <c r="S425" s="558"/>
      <c r="T425" s="558"/>
      <c r="U425" s="558"/>
      <c r="V425" s="558"/>
      <c r="W425" s="558"/>
      <c r="X425" s="558"/>
      <c r="Y425" s="97"/>
      <c r="Z425" s="548"/>
      <c r="AA425" s="585"/>
      <c r="AB425" s="289"/>
      <c r="AC425" s="289"/>
      <c r="AD425" s="535">
        <f t="shared" si="153"/>
        <v>0</v>
      </c>
      <c r="AE425" s="289"/>
      <c r="AF425" s="423"/>
      <c r="AG425" s="423"/>
      <c r="AH425" s="423"/>
      <c r="AI425" s="423"/>
      <c r="AJ425" s="289"/>
      <c r="AK425" s="20"/>
      <c r="AL425" s="20"/>
      <c r="AM425" s="20"/>
      <c r="AN425" s="20"/>
      <c r="AO425" s="20"/>
      <c r="AP425" s="20"/>
    </row>
    <row r="426" spans="1:42" ht="19.2" customHeight="1">
      <c r="A426" s="94"/>
      <c r="B426" s="203"/>
      <c r="C426" s="203" t="str">
        <f t="shared" si="154"/>
        <v>208</v>
      </c>
      <c r="D426" s="638" t="str">
        <f t="shared" si="155"/>
        <v>20826</v>
      </c>
      <c r="E426" s="219">
        <v>2082602</v>
      </c>
      <c r="F426" s="14" t="s">
        <v>2341</v>
      </c>
      <c r="G426" s="34" t="s">
        <v>0</v>
      </c>
      <c r="H426" s="199" t="s">
        <v>702</v>
      </c>
      <c r="I426" s="125">
        <v>303</v>
      </c>
      <c r="J426" s="245">
        <v>139900</v>
      </c>
      <c r="K426" s="621">
        <f t="shared" si="135"/>
        <v>140000</v>
      </c>
      <c r="L426" s="241"/>
      <c r="M426" s="463"/>
      <c r="N426" s="140"/>
      <c r="O426" s="140"/>
      <c r="P426" s="97"/>
      <c r="Q426" s="560"/>
      <c r="R426" s="558">
        <v>140000</v>
      </c>
      <c r="S426" s="558"/>
      <c r="T426" s="558"/>
      <c r="U426" s="558"/>
      <c r="V426" s="558"/>
      <c r="W426" s="558"/>
      <c r="X426" s="558"/>
      <c r="Y426" s="97"/>
      <c r="Z426" s="548"/>
      <c r="AA426" s="585"/>
      <c r="AB426" s="289"/>
      <c r="AC426" s="289"/>
      <c r="AD426" s="535">
        <f t="shared" si="153"/>
        <v>0</v>
      </c>
      <c r="AE426" s="289"/>
      <c r="AF426" s="423"/>
      <c r="AG426" s="423"/>
      <c r="AH426" s="423"/>
      <c r="AI426" s="423"/>
      <c r="AJ426" s="289"/>
      <c r="AK426" s="20"/>
      <c r="AL426" s="20"/>
      <c r="AM426" s="20"/>
      <c r="AN426" s="20"/>
      <c r="AO426" s="20"/>
      <c r="AP426" s="20"/>
    </row>
    <row r="427" spans="1:42" ht="19.2" customHeight="1">
      <c r="A427" s="94"/>
      <c r="B427" s="203"/>
      <c r="C427" s="203"/>
      <c r="D427" s="638"/>
      <c r="E427" s="219"/>
      <c r="F427" s="14"/>
      <c r="G427" s="34"/>
      <c r="H427" s="199"/>
      <c r="I427" s="125"/>
      <c r="J427" s="245"/>
      <c r="K427" s="621">
        <f t="shared" si="135"/>
        <v>0</v>
      </c>
      <c r="L427" s="241"/>
      <c r="M427" s="463"/>
      <c r="N427" s="140"/>
      <c r="O427" s="140"/>
      <c r="P427" s="247"/>
      <c r="Q427" s="553"/>
      <c r="R427" s="553"/>
      <c r="S427" s="553"/>
      <c r="T427" s="553"/>
      <c r="U427" s="553"/>
      <c r="V427" s="553"/>
      <c r="W427" s="553"/>
      <c r="X427" s="553"/>
      <c r="Y427" s="96"/>
      <c r="Z427" s="20"/>
      <c r="AA427" s="585"/>
      <c r="AB427" s="289"/>
      <c r="AC427" s="289"/>
      <c r="AD427" s="535">
        <f t="shared" si="153"/>
        <v>0</v>
      </c>
      <c r="AE427" s="289"/>
      <c r="AF427" s="423"/>
      <c r="AG427" s="423"/>
      <c r="AH427" s="423"/>
      <c r="AI427" s="423"/>
      <c r="AJ427" s="289"/>
      <c r="AK427" s="20"/>
      <c r="AL427" s="20"/>
      <c r="AM427" s="20"/>
      <c r="AN427" s="20"/>
      <c r="AO427" s="20"/>
      <c r="AP427" s="20"/>
    </row>
    <row r="428" spans="1:42" ht="19.2" customHeight="1">
      <c r="A428" s="99" t="s">
        <v>606</v>
      </c>
      <c r="B428" s="203">
        <v>4</v>
      </c>
      <c r="C428" s="203"/>
      <c r="D428" s="638" t="str">
        <f>LEFT(E428,5)</f>
        <v/>
      </c>
      <c r="E428" s="219"/>
      <c r="F428" s="14"/>
      <c r="G428" s="34"/>
      <c r="H428" s="199"/>
      <c r="I428" s="125"/>
      <c r="J428" s="245">
        <v>8521035</v>
      </c>
      <c r="K428" s="621">
        <f t="shared" si="135"/>
        <v>8664371</v>
      </c>
      <c r="L428" s="241">
        <f t="shared" ref="L428:X428" si="156">SUM(L429:L454)</f>
        <v>303803</v>
      </c>
      <c r="M428" s="274">
        <f t="shared" si="156"/>
        <v>346000</v>
      </c>
      <c r="N428" s="274">
        <f t="shared" si="156"/>
        <v>115968</v>
      </c>
      <c r="O428" s="274">
        <f t="shared" si="156"/>
        <v>0</v>
      </c>
      <c r="P428" s="274">
        <f t="shared" si="156"/>
        <v>0</v>
      </c>
      <c r="Q428" s="553">
        <f t="shared" si="156"/>
        <v>0</v>
      </c>
      <c r="R428" s="553">
        <f>SUM(R429:R454)</f>
        <v>7898600</v>
      </c>
      <c r="S428" s="553"/>
      <c r="T428" s="553"/>
      <c r="U428" s="553"/>
      <c r="V428" s="553">
        <f t="shared" ref="V428:W428" si="157">SUM(V429:V454)</f>
        <v>0</v>
      </c>
      <c r="W428" s="553">
        <f t="shared" si="157"/>
        <v>0</v>
      </c>
      <c r="X428" s="553">
        <f t="shared" si="156"/>
        <v>0</v>
      </c>
      <c r="Y428" s="96"/>
      <c r="Z428" s="20"/>
      <c r="AA428" s="585"/>
      <c r="AB428" s="289"/>
      <c r="AC428" s="289"/>
      <c r="AD428" s="535">
        <f t="shared" si="153"/>
        <v>0</v>
      </c>
      <c r="AE428" s="289"/>
      <c r="AF428" s="423"/>
      <c r="AG428" s="423"/>
      <c r="AH428" s="423"/>
      <c r="AI428" s="423"/>
      <c r="AJ428" s="289"/>
      <c r="AK428" s="20"/>
      <c r="AL428" s="20"/>
      <c r="AM428" s="20"/>
      <c r="AN428" s="20"/>
      <c r="AO428" s="20"/>
      <c r="AP428" s="20"/>
    </row>
    <row r="429" spans="1:42" ht="19.2" customHeight="1">
      <c r="A429" s="99"/>
      <c r="B429" s="203"/>
      <c r="C429" s="203" t="str">
        <f t="shared" ref="C429:C434" si="158">LEFT(E429,3)</f>
        <v>208</v>
      </c>
      <c r="D429" s="638" t="str">
        <f t="shared" ref="D429:D434" si="159">LEFT(E429,5)</f>
        <v>20802</v>
      </c>
      <c r="E429" s="219">
        <v>2080201</v>
      </c>
      <c r="F429" s="7" t="s">
        <v>606</v>
      </c>
      <c r="G429" s="283" t="s">
        <v>375</v>
      </c>
      <c r="H429" s="199" t="s">
        <v>65</v>
      </c>
      <c r="I429" s="125">
        <v>301</v>
      </c>
      <c r="J429" s="245">
        <v>139608</v>
      </c>
      <c r="K429" s="621">
        <f t="shared" si="135"/>
        <v>228372</v>
      </c>
      <c r="L429" s="241">
        <v>228372</v>
      </c>
      <c r="M429" s="463"/>
      <c r="N429" s="245"/>
      <c r="O429" s="245"/>
      <c r="P429" s="245"/>
      <c r="Q429" s="553"/>
      <c r="R429" s="553"/>
      <c r="S429" s="553"/>
      <c r="T429" s="553"/>
      <c r="U429" s="553"/>
      <c r="V429" s="553"/>
      <c r="W429" s="553"/>
      <c r="X429" s="553"/>
      <c r="Y429" s="96"/>
      <c r="Z429" s="20"/>
      <c r="AA429" s="585"/>
      <c r="AB429" s="289"/>
      <c r="AC429" s="289"/>
      <c r="AD429" s="535">
        <f t="shared" si="153"/>
        <v>0</v>
      </c>
      <c r="AE429" s="289"/>
      <c r="AF429" s="423"/>
      <c r="AG429" s="423"/>
      <c r="AH429" s="423"/>
      <c r="AI429" s="423"/>
      <c r="AJ429" s="289"/>
      <c r="AK429" s="20"/>
      <c r="AL429" s="20"/>
      <c r="AM429" s="20"/>
      <c r="AN429" s="20"/>
      <c r="AO429" s="20"/>
      <c r="AP429" s="20"/>
    </row>
    <row r="430" spans="1:42" ht="19.2" customHeight="1">
      <c r="A430" s="99"/>
      <c r="B430" s="203"/>
      <c r="C430" s="203" t="str">
        <f t="shared" si="158"/>
        <v>208</v>
      </c>
      <c r="D430" s="638" t="str">
        <f t="shared" si="159"/>
        <v>20802</v>
      </c>
      <c r="E430" s="219">
        <v>2080201</v>
      </c>
      <c r="F430" s="7" t="s">
        <v>606</v>
      </c>
      <c r="G430" s="283" t="s">
        <v>376</v>
      </c>
      <c r="H430" s="199" t="s">
        <v>65</v>
      </c>
      <c r="I430" s="125">
        <v>301</v>
      </c>
      <c r="J430" s="245">
        <v>30000</v>
      </c>
      <c r="K430" s="621">
        <f t="shared" si="135"/>
        <v>42000</v>
      </c>
      <c r="L430" s="281">
        <v>42000</v>
      </c>
      <c r="M430" s="463"/>
      <c r="N430" s="245"/>
      <c r="O430" s="245"/>
      <c r="P430" s="245"/>
      <c r="Q430" s="553"/>
      <c r="R430" s="553"/>
      <c r="S430" s="553"/>
      <c r="T430" s="553"/>
      <c r="U430" s="553"/>
      <c r="V430" s="553"/>
      <c r="W430" s="553"/>
      <c r="X430" s="553"/>
      <c r="Y430" s="96"/>
      <c r="Z430" s="20"/>
      <c r="AA430" s="585"/>
      <c r="AB430" s="289"/>
      <c r="AC430" s="289"/>
      <c r="AD430" s="535">
        <f t="shared" si="153"/>
        <v>0</v>
      </c>
      <c r="AE430" s="289"/>
      <c r="AF430" s="423"/>
      <c r="AG430" s="423"/>
      <c r="AH430" s="423"/>
      <c r="AI430" s="423"/>
      <c r="AJ430" s="289"/>
      <c r="AK430" s="20"/>
      <c r="AL430" s="20"/>
      <c r="AM430" s="20"/>
      <c r="AN430" s="20"/>
      <c r="AO430" s="20"/>
      <c r="AP430" s="20"/>
    </row>
    <row r="431" spans="1:42" ht="19.2" customHeight="1">
      <c r="A431" s="99"/>
      <c r="B431" s="203"/>
      <c r="C431" s="203" t="str">
        <f t="shared" si="158"/>
        <v>208</v>
      </c>
      <c r="D431" s="638" t="str">
        <f t="shared" si="159"/>
        <v>20802</v>
      </c>
      <c r="E431" s="219">
        <v>2080201</v>
      </c>
      <c r="F431" s="7" t="s">
        <v>606</v>
      </c>
      <c r="G431" s="283" t="s">
        <v>377</v>
      </c>
      <c r="H431" s="199" t="s">
        <v>65</v>
      </c>
      <c r="I431" s="125">
        <v>301</v>
      </c>
      <c r="J431" s="245">
        <v>11634</v>
      </c>
      <c r="K431" s="621">
        <f t="shared" si="135"/>
        <v>19031</v>
      </c>
      <c r="L431" s="241">
        <v>19031</v>
      </c>
      <c r="M431" s="463"/>
      <c r="N431" s="245"/>
      <c r="O431" s="245"/>
      <c r="P431" s="245"/>
      <c r="Q431" s="553"/>
      <c r="R431" s="553"/>
      <c r="S431" s="553"/>
      <c r="T431" s="553"/>
      <c r="U431" s="553"/>
      <c r="V431" s="553"/>
      <c r="W431" s="553"/>
      <c r="X431" s="553"/>
      <c r="Y431" s="96"/>
      <c r="Z431" s="20"/>
      <c r="AA431" s="585"/>
      <c r="AB431" s="289"/>
      <c r="AC431" s="289"/>
      <c r="AD431" s="535">
        <f t="shared" si="153"/>
        <v>0</v>
      </c>
      <c r="AE431" s="289"/>
      <c r="AF431" s="423"/>
      <c r="AG431" s="423"/>
      <c r="AH431" s="423"/>
      <c r="AI431" s="423"/>
      <c r="AJ431" s="289"/>
      <c r="AK431" s="20"/>
      <c r="AL431" s="20"/>
      <c r="AM431" s="20"/>
      <c r="AN431" s="20"/>
      <c r="AO431" s="20"/>
      <c r="AP431" s="20"/>
    </row>
    <row r="432" spans="1:42" ht="19.2" customHeight="1">
      <c r="A432" s="99"/>
      <c r="B432" s="203"/>
      <c r="C432" s="203" t="str">
        <f t="shared" si="158"/>
        <v>208</v>
      </c>
      <c r="D432" s="638" t="str">
        <f t="shared" si="159"/>
        <v>20802</v>
      </c>
      <c r="E432" s="219">
        <v>2080201</v>
      </c>
      <c r="F432" s="7" t="s">
        <v>606</v>
      </c>
      <c r="G432" s="283" t="s">
        <v>917</v>
      </c>
      <c r="H432" s="199" t="s">
        <v>65</v>
      </c>
      <c r="I432" s="125">
        <v>301</v>
      </c>
      <c r="J432" s="245">
        <v>10800</v>
      </c>
      <c r="K432" s="621">
        <f t="shared" si="135"/>
        <v>14400</v>
      </c>
      <c r="L432" s="241">
        <v>14400</v>
      </c>
      <c r="M432" s="463"/>
      <c r="N432" s="245"/>
      <c r="O432" s="245"/>
      <c r="P432" s="245"/>
      <c r="Q432" s="553"/>
      <c r="R432" s="553"/>
      <c r="S432" s="553"/>
      <c r="T432" s="553"/>
      <c r="U432" s="553"/>
      <c r="V432" s="553"/>
      <c r="W432" s="553"/>
      <c r="X432" s="553"/>
      <c r="Y432" s="96"/>
      <c r="Z432" s="20"/>
      <c r="AA432" s="585"/>
      <c r="AB432" s="289"/>
      <c r="AC432" s="289"/>
      <c r="AD432" s="535">
        <f t="shared" si="153"/>
        <v>0</v>
      </c>
      <c r="AE432" s="289"/>
      <c r="AF432" s="423"/>
      <c r="AG432" s="423"/>
      <c r="AH432" s="423"/>
      <c r="AI432" s="423"/>
      <c r="AJ432" s="289"/>
      <c r="AK432" s="20"/>
      <c r="AL432" s="20"/>
      <c r="AM432" s="20"/>
      <c r="AN432" s="20"/>
      <c r="AO432" s="20"/>
      <c r="AP432" s="20"/>
    </row>
    <row r="433" spans="1:42" ht="19.2" customHeight="1">
      <c r="A433" s="99"/>
      <c r="B433" s="203"/>
      <c r="C433" s="203" t="str">
        <f t="shared" si="158"/>
        <v>208</v>
      </c>
      <c r="D433" s="638" t="str">
        <f t="shared" si="159"/>
        <v>20802</v>
      </c>
      <c r="E433" s="219">
        <v>2080201</v>
      </c>
      <c r="F433" s="7" t="s">
        <v>606</v>
      </c>
      <c r="G433" s="283" t="s">
        <v>916</v>
      </c>
      <c r="H433" s="199" t="s">
        <v>65</v>
      </c>
      <c r="I433" s="124">
        <v>302</v>
      </c>
      <c r="J433" s="245">
        <v>25200</v>
      </c>
      <c r="K433" s="621">
        <f t="shared" si="135"/>
        <v>33000</v>
      </c>
      <c r="L433" s="241"/>
      <c r="M433" s="245">
        <v>33000</v>
      </c>
      <c r="O433" s="245"/>
      <c r="P433" s="245"/>
      <c r="Q433" s="553"/>
      <c r="R433" s="553"/>
      <c r="S433" s="553"/>
      <c r="T433" s="553"/>
      <c r="U433" s="553"/>
      <c r="V433" s="553"/>
      <c r="W433" s="553"/>
      <c r="X433" s="553"/>
      <c r="Y433" s="96"/>
      <c r="Z433" s="20"/>
      <c r="AA433" s="585"/>
      <c r="AB433" s="289"/>
      <c r="AC433" s="289"/>
      <c r="AD433" s="535">
        <f t="shared" si="153"/>
        <v>0</v>
      </c>
      <c r="AE433" s="289"/>
      <c r="AF433" s="423"/>
      <c r="AG433" s="423"/>
      <c r="AH433" s="423"/>
      <c r="AI433" s="423"/>
      <c r="AJ433" s="289"/>
      <c r="AK433" s="20"/>
      <c r="AL433" s="20"/>
      <c r="AM433" s="20"/>
      <c r="AN433" s="20"/>
      <c r="AO433" s="20"/>
      <c r="AP433" s="20"/>
    </row>
    <row r="434" spans="1:42" ht="19.2" customHeight="1">
      <c r="A434" s="99"/>
      <c r="B434" s="203"/>
      <c r="C434" s="203" t="str">
        <f t="shared" si="158"/>
        <v>208</v>
      </c>
      <c r="D434" s="638" t="str">
        <f t="shared" si="159"/>
        <v>20802</v>
      </c>
      <c r="E434" s="219">
        <v>2080201</v>
      </c>
      <c r="F434" s="7" t="s">
        <v>606</v>
      </c>
      <c r="G434" s="283" t="s">
        <v>378</v>
      </c>
      <c r="H434" s="199" t="s">
        <v>65</v>
      </c>
      <c r="I434" s="125">
        <v>303</v>
      </c>
      <c r="J434" s="245">
        <v>16753</v>
      </c>
      <c r="K434" s="621">
        <f t="shared" si="135"/>
        <v>34728</v>
      </c>
      <c r="L434" s="241"/>
      <c r="M434" s="463"/>
      <c r="N434" s="245">
        <v>34728</v>
      </c>
      <c r="O434" s="245"/>
      <c r="P434" s="245"/>
      <c r="Q434" s="553"/>
      <c r="R434" s="553"/>
      <c r="S434" s="553"/>
      <c r="T434" s="553"/>
      <c r="U434" s="553"/>
      <c r="V434" s="553"/>
      <c r="W434" s="553"/>
      <c r="X434" s="553"/>
      <c r="Y434" s="96"/>
      <c r="Z434" s="20"/>
      <c r="AA434" s="585"/>
      <c r="AB434" s="289"/>
      <c r="AC434" s="289"/>
      <c r="AD434" s="535">
        <f t="shared" si="153"/>
        <v>0</v>
      </c>
      <c r="AE434" s="289"/>
      <c r="AF434" s="423"/>
      <c r="AG434" s="423"/>
      <c r="AH434" s="423"/>
      <c r="AI434" s="423"/>
      <c r="AJ434" s="289"/>
      <c r="AK434" s="20"/>
      <c r="AL434" s="20"/>
      <c r="AM434" s="20"/>
      <c r="AN434" s="20"/>
      <c r="AO434" s="20"/>
      <c r="AP434" s="20"/>
    </row>
    <row r="435" spans="1:42" ht="19.2" customHeight="1">
      <c r="A435" s="94"/>
      <c r="B435" s="203"/>
      <c r="C435" s="203" t="str">
        <f>LEFT(E435,3)</f>
        <v>208</v>
      </c>
      <c r="D435" s="638" t="str">
        <f>LEFT(E435,5)</f>
        <v>20825</v>
      </c>
      <c r="E435" s="219">
        <v>2082501</v>
      </c>
      <c r="F435" s="7" t="s">
        <v>606</v>
      </c>
      <c r="G435" s="34" t="s">
        <v>365</v>
      </c>
      <c r="H435" s="199" t="s">
        <v>65</v>
      </c>
      <c r="I435" s="125">
        <v>303</v>
      </c>
      <c r="J435" s="245">
        <v>81240</v>
      </c>
      <c r="K435" s="621">
        <f>SUM(L435:X435)</f>
        <v>81240</v>
      </c>
      <c r="L435" s="241"/>
      <c r="M435" s="271"/>
      <c r="N435" s="140">
        <v>81240</v>
      </c>
      <c r="O435" s="140"/>
      <c r="P435" s="247"/>
      <c r="Q435" s="556"/>
      <c r="R435" s="553"/>
      <c r="S435" s="553"/>
      <c r="T435" s="553"/>
      <c r="U435" s="553"/>
      <c r="V435" s="553"/>
      <c r="W435" s="553"/>
      <c r="X435" s="553"/>
      <c r="Y435" s="96"/>
      <c r="Z435" s="20"/>
      <c r="AA435" s="585"/>
      <c r="AB435" s="289"/>
      <c r="AC435" s="289"/>
      <c r="AD435" s="535">
        <f>AE435+AJ435</f>
        <v>0</v>
      </c>
      <c r="AE435" s="289"/>
      <c r="AF435" s="423"/>
      <c r="AG435" s="423"/>
      <c r="AH435" s="423"/>
      <c r="AI435" s="423"/>
      <c r="AJ435" s="289"/>
      <c r="AK435" s="20"/>
      <c r="AL435" s="20"/>
      <c r="AM435" s="20"/>
      <c r="AN435" s="20"/>
      <c r="AO435" s="20"/>
      <c r="AP435" s="20"/>
    </row>
    <row r="436" spans="1:42" ht="19.2" customHeight="1">
      <c r="A436" s="636"/>
      <c r="B436" s="637"/>
      <c r="C436" s="637" t="str">
        <f>LEFT(E436,3)</f>
        <v>208</v>
      </c>
      <c r="D436" s="638" t="str">
        <f>LEFT(E436,5)</f>
        <v>20802</v>
      </c>
      <c r="E436" s="638">
        <v>2080201</v>
      </c>
      <c r="F436" s="635" t="s">
        <v>606</v>
      </c>
      <c r="G436" s="283" t="s">
        <v>2420</v>
      </c>
      <c r="H436" s="199" t="s">
        <v>65</v>
      </c>
      <c r="I436" s="125">
        <v>303</v>
      </c>
      <c r="J436" s="245"/>
      <c r="K436" s="621">
        <f>SUM(L436:X436)</f>
        <v>20000</v>
      </c>
      <c r="L436" s="241"/>
      <c r="M436" s="463">
        <v>20000</v>
      </c>
      <c r="N436" s="245"/>
      <c r="O436" s="245"/>
      <c r="P436" s="245"/>
      <c r="Q436" s="553"/>
      <c r="R436" s="553"/>
      <c r="S436" s="553"/>
      <c r="T436" s="553"/>
      <c r="U436" s="553"/>
      <c r="V436" s="553"/>
      <c r="W436" s="553"/>
      <c r="X436" s="553"/>
      <c r="Y436" s="96"/>
      <c r="Z436" s="703"/>
      <c r="AA436" s="585"/>
      <c r="AB436" s="601"/>
      <c r="AC436" s="601"/>
      <c r="AD436" s="535"/>
      <c r="AE436" s="601"/>
      <c r="AF436" s="423"/>
      <c r="AG436" s="423"/>
      <c r="AH436" s="423"/>
      <c r="AI436" s="423"/>
      <c r="AJ436" s="289"/>
      <c r="AK436" s="20"/>
      <c r="AL436" s="20"/>
      <c r="AM436" s="20"/>
      <c r="AN436" s="20"/>
      <c r="AO436" s="20"/>
      <c r="AP436" s="20"/>
    </row>
    <row r="437" spans="1:42" ht="19.2" customHeight="1">
      <c r="A437" s="636"/>
      <c r="B437" s="637"/>
      <c r="C437" s="637" t="str">
        <f>LEFT(E437,3)</f>
        <v>208</v>
      </c>
      <c r="D437" s="638" t="str">
        <f>LEFT(E437,5)</f>
        <v>20802</v>
      </c>
      <c r="E437" s="638">
        <v>2080201</v>
      </c>
      <c r="F437" s="635" t="s">
        <v>606</v>
      </c>
      <c r="G437" s="283" t="s">
        <v>2436</v>
      </c>
      <c r="H437" s="199" t="s">
        <v>65</v>
      </c>
      <c r="I437" s="125"/>
      <c r="J437" s="245"/>
      <c r="K437" s="621">
        <f>SUM(L437:X437)</f>
        <v>3000</v>
      </c>
      <c r="L437" s="241"/>
      <c r="M437" s="463">
        <v>3000</v>
      </c>
      <c r="N437" s="245"/>
      <c r="O437" s="245"/>
      <c r="P437" s="245"/>
      <c r="Q437" s="553"/>
      <c r="R437" s="553"/>
      <c r="S437" s="553"/>
      <c r="T437" s="553"/>
      <c r="U437" s="553"/>
      <c r="V437" s="553"/>
      <c r="W437" s="553"/>
      <c r="X437" s="553"/>
      <c r="Y437" s="96"/>
      <c r="Z437" s="703"/>
      <c r="AA437" s="585"/>
      <c r="AB437" s="601"/>
      <c r="AC437" s="601"/>
      <c r="AD437" s="535"/>
      <c r="AE437" s="601"/>
      <c r="AF437" s="423"/>
      <c r="AG437" s="423"/>
      <c r="AH437" s="423"/>
      <c r="AI437" s="423"/>
      <c r="AJ437" s="289"/>
      <c r="AK437" s="20"/>
      <c r="AL437" s="20"/>
      <c r="AM437" s="20"/>
      <c r="AN437" s="20"/>
      <c r="AO437" s="20"/>
      <c r="AP437" s="20"/>
    </row>
    <row r="438" spans="1:42" ht="19.2" customHeight="1">
      <c r="A438" s="636"/>
      <c r="B438" s="637"/>
      <c r="C438" s="637" t="str">
        <f t="shared" ref="C438:C440" si="160">LEFT(E438,3)</f>
        <v/>
      </c>
      <c r="D438" s="638" t="str">
        <f t="shared" ref="D438:D440" si="161">LEFT(E438,5)</f>
        <v/>
      </c>
      <c r="E438" s="638"/>
      <c r="F438" s="635"/>
      <c r="G438" s="283"/>
      <c r="H438" s="199"/>
      <c r="I438" s="125"/>
      <c r="J438" s="245"/>
      <c r="K438" s="621"/>
      <c r="L438" s="241"/>
      <c r="M438" s="463"/>
      <c r="N438" s="245"/>
      <c r="O438" s="245"/>
      <c r="P438" s="245"/>
      <c r="Q438" s="553"/>
      <c r="R438" s="553"/>
      <c r="S438" s="553"/>
      <c r="T438" s="553"/>
      <c r="U438" s="553"/>
      <c r="V438" s="553"/>
      <c r="W438" s="553"/>
      <c r="X438" s="553"/>
      <c r="Y438" s="96"/>
      <c r="Z438" s="703"/>
      <c r="AA438" s="585"/>
      <c r="AB438" s="601"/>
      <c r="AC438" s="601"/>
      <c r="AD438" s="535"/>
      <c r="AE438" s="601"/>
      <c r="AF438" s="423"/>
      <c r="AG438" s="423"/>
      <c r="AH438" s="423"/>
      <c r="AI438" s="423"/>
      <c r="AJ438" s="289"/>
      <c r="AK438" s="20"/>
      <c r="AL438" s="20"/>
      <c r="AM438" s="20"/>
      <c r="AN438" s="20"/>
      <c r="AO438" s="20"/>
      <c r="AP438" s="20"/>
    </row>
    <row r="439" spans="1:42" ht="19.2" customHeight="1">
      <c r="A439" s="636"/>
      <c r="B439" s="637"/>
      <c r="C439" s="637" t="str">
        <f t="shared" si="160"/>
        <v>208</v>
      </c>
      <c r="D439" s="638" t="str">
        <f t="shared" si="161"/>
        <v>20802</v>
      </c>
      <c r="E439" s="638">
        <v>2080201</v>
      </c>
      <c r="F439" s="635" t="s">
        <v>606</v>
      </c>
      <c r="G439" s="283" t="s">
        <v>2418</v>
      </c>
      <c r="H439" s="199" t="s">
        <v>65</v>
      </c>
      <c r="I439" s="125">
        <v>302</v>
      </c>
      <c r="J439" s="245"/>
      <c r="K439" s="621">
        <f t="shared" si="135"/>
        <v>30000</v>
      </c>
      <c r="L439" s="241"/>
      <c r="M439" s="463">
        <v>30000</v>
      </c>
      <c r="N439" s="245"/>
      <c r="O439" s="245"/>
      <c r="P439" s="245"/>
      <c r="Q439" s="553"/>
      <c r="R439" s="553"/>
      <c r="S439" s="553"/>
      <c r="T439" s="553"/>
      <c r="U439" s="553"/>
      <c r="V439" s="553"/>
      <c r="W439" s="553"/>
      <c r="X439" s="553"/>
      <c r="Y439" s="96"/>
      <c r="Z439" s="703" t="s">
        <v>2416</v>
      </c>
      <c r="AA439" s="585"/>
      <c r="AB439" s="601"/>
      <c r="AC439" s="601"/>
      <c r="AD439" s="535"/>
      <c r="AE439" s="601"/>
      <c r="AF439" s="423"/>
      <c r="AG439" s="423"/>
      <c r="AH439" s="423"/>
      <c r="AI439" s="423"/>
      <c r="AJ439" s="289"/>
      <c r="AK439" s="20"/>
      <c r="AL439" s="20"/>
      <c r="AM439" s="20"/>
      <c r="AN439" s="20"/>
      <c r="AO439" s="20"/>
      <c r="AP439" s="20"/>
    </row>
    <row r="440" spans="1:42" ht="19.2" customHeight="1">
      <c r="A440" s="636"/>
      <c r="B440" s="637"/>
      <c r="C440" s="637" t="str">
        <f t="shared" si="160"/>
        <v>208</v>
      </c>
      <c r="D440" s="638" t="str">
        <f t="shared" si="161"/>
        <v>20802</v>
      </c>
      <c r="E440" s="638">
        <v>2080201</v>
      </c>
      <c r="F440" s="635" t="s">
        <v>606</v>
      </c>
      <c r="G440" s="283" t="s">
        <v>2417</v>
      </c>
      <c r="H440" s="199" t="s">
        <v>65</v>
      </c>
      <c r="I440" s="125">
        <v>302</v>
      </c>
      <c r="J440" s="245"/>
      <c r="K440" s="621">
        <f t="shared" si="135"/>
        <v>20000</v>
      </c>
      <c r="L440" s="241"/>
      <c r="M440" s="463">
        <v>20000</v>
      </c>
      <c r="N440" s="245"/>
      <c r="O440" s="245"/>
      <c r="P440" s="245"/>
      <c r="Q440" s="553"/>
      <c r="R440" s="553"/>
      <c r="S440" s="553"/>
      <c r="T440" s="553"/>
      <c r="U440" s="553"/>
      <c r="V440" s="553"/>
      <c r="W440" s="553"/>
      <c r="X440" s="553"/>
      <c r="Y440" s="96"/>
      <c r="Z440" s="703" t="s">
        <v>2416</v>
      </c>
      <c r="AA440" s="585"/>
      <c r="AB440" s="601"/>
      <c r="AC440" s="601"/>
      <c r="AD440" s="535"/>
      <c r="AE440" s="601"/>
      <c r="AF440" s="423"/>
      <c r="AG440" s="423"/>
      <c r="AH440" s="423"/>
      <c r="AI440" s="423"/>
      <c r="AJ440" s="289"/>
      <c r="AK440" s="20"/>
      <c r="AL440" s="20"/>
      <c r="AM440" s="20"/>
      <c r="AN440" s="20"/>
      <c r="AO440" s="20"/>
      <c r="AP440" s="20"/>
    </row>
    <row r="441" spans="1:42" ht="19.2" customHeight="1">
      <c r="A441" s="99"/>
      <c r="B441" s="203"/>
      <c r="C441" s="203" t="str">
        <f t="shared" ref="C441" si="162">LEFT(E441,3)</f>
        <v>208</v>
      </c>
      <c r="D441" s="638" t="str">
        <f t="shared" ref="D441" si="163">LEFT(E441,5)</f>
        <v>20802</v>
      </c>
      <c r="E441" s="219">
        <v>2080201</v>
      </c>
      <c r="F441" s="7" t="s">
        <v>606</v>
      </c>
      <c r="G441" s="283" t="s">
        <v>907</v>
      </c>
      <c r="H441" s="199" t="s">
        <v>65</v>
      </c>
      <c r="I441" s="125">
        <v>302</v>
      </c>
      <c r="J441" s="245"/>
      <c r="K441" s="621">
        <f>SUM(L441:X441)</f>
        <v>80000</v>
      </c>
      <c r="L441" s="241"/>
      <c r="M441" s="463">
        <v>80000</v>
      </c>
      <c r="N441" s="245"/>
      <c r="O441" s="245"/>
      <c r="P441" s="245"/>
      <c r="Q441" s="553"/>
      <c r="R441" s="553"/>
      <c r="S441" s="553"/>
      <c r="T441" s="553"/>
      <c r="U441" s="553"/>
      <c r="V441" s="553"/>
      <c r="W441" s="553"/>
      <c r="X441" s="553"/>
      <c r="Y441" s="96"/>
      <c r="Z441" s="703" t="s">
        <v>2416</v>
      </c>
      <c r="AA441" s="585"/>
      <c r="AB441" s="601"/>
      <c r="AC441" s="601"/>
      <c r="AD441" s="535">
        <f>AE441+AJ441</f>
        <v>0</v>
      </c>
      <c r="AE441" s="601"/>
      <c r="AF441" s="423"/>
      <c r="AG441" s="423"/>
      <c r="AH441" s="423"/>
      <c r="AI441" s="423"/>
      <c r="AJ441" s="289"/>
      <c r="AK441" s="20"/>
      <c r="AL441" s="20"/>
      <c r="AM441" s="20"/>
      <c r="AN441" s="20"/>
      <c r="AO441" s="20"/>
      <c r="AP441" s="20"/>
    </row>
    <row r="442" spans="1:42" ht="19.2" customHeight="1">
      <c r="A442" s="99"/>
      <c r="B442" s="203"/>
      <c r="C442" s="203" t="str">
        <f>LEFT(E442,3)</f>
        <v>208</v>
      </c>
      <c r="D442" s="638" t="str">
        <f>LEFT(E442,5)</f>
        <v>20802</v>
      </c>
      <c r="E442" s="219">
        <v>2080201</v>
      </c>
      <c r="F442" s="7" t="s">
        <v>606</v>
      </c>
      <c r="G442" s="721" t="s">
        <v>400</v>
      </c>
      <c r="H442" s="199" t="s">
        <v>65</v>
      </c>
      <c r="I442" s="125">
        <v>302</v>
      </c>
      <c r="J442" s="245">
        <v>310000</v>
      </c>
      <c r="K442" s="621">
        <f>SUM(L442:X442)</f>
        <v>160000</v>
      </c>
      <c r="L442" s="241"/>
      <c r="M442" s="463">
        <v>160000</v>
      </c>
      <c r="N442" s="245"/>
      <c r="O442" s="245"/>
      <c r="P442" s="245"/>
      <c r="Q442" s="553"/>
      <c r="R442" s="553"/>
      <c r="S442" s="553"/>
      <c r="T442" s="553"/>
      <c r="U442" s="553"/>
      <c r="V442" s="553"/>
      <c r="W442" s="553"/>
      <c r="X442" s="553"/>
      <c r="Y442" s="96"/>
      <c r="Z442" s="703" t="s">
        <v>2419</v>
      </c>
      <c r="AA442" s="585"/>
      <c r="AB442" s="601"/>
      <c r="AC442" s="601"/>
      <c r="AD442" s="535">
        <f>AE442+AJ442</f>
        <v>0</v>
      </c>
      <c r="AE442" s="601"/>
      <c r="AF442" s="423"/>
      <c r="AG442" s="423"/>
      <c r="AH442" s="423"/>
      <c r="AI442" s="423"/>
      <c r="AJ442" s="289"/>
      <c r="AK442" s="20"/>
      <c r="AL442" s="20"/>
      <c r="AM442" s="20"/>
      <c r="AN442" s="20"/>
      <c r="AO442" s="20"/>
      <c r="AP442" s="20"/>
    </row>
    <row r="443" spans="1:42" ht="19.2" customHeight="1">
      <c r="A443" s="94"/>
      <c r="B443" s="203"/>
      <c r="C443" s="203" t="str">
        <f t="shared" ref="C443:C454" si="164">LEFT(E443,3)</f>
        <v>208</v>
      </c>
      <c r="D443" s="638" t="str">
        <f t="shared" ref="D443:D454" si="165">LEFT(E443,5)</f>
        <v>20819</v>
      </c>
      <c r="E443" s="219">
        <v>2081902</v>
      </c>
      <c r="F443" s="7" t="s">
        <v>606</v>
      </c>
      <c r="G443" s="548" t="s">
        <v>939</v>
      </c>
      <c r="H443" s="199" t="s">
        <v>70</v>
      </c>
      <c r="I443" s="125">
        <v>303</v>
      </c>
      <c r="J443" s="245">
        <v>90000</v>
      </c>
      <c r="K443" s="621">
        <f t="shared" si="135"/>
        <v>90000</v>
      </c>
      <c r="L443" s="241"/>
      <c r="M443" s="271"/>
      <c r="N443" s="259"/>
      <c r="O443" s="259"/>
      <c r="P443" s="247"/>
      <c r="Q443" s="553"/>
      <c r="R443" s="553">
        <v>90000</v>
      </c>
      <c r="S443" s="553"/>
      <c r="T443" s="553"/>
      <c r="U443" s="553"/>
      <c r="V443" s="553"/>
      <c r="W443" s="553"/>
      <c r="X443" s="553"/>
      <c r="Y443" s="96"/>
      <c r="Z443" s="703" t="s">
        <v>2416</v>
      </c>
      <c r="AA443" s="585"/>
      <c r="AB443" s="289"/>
      <c r="AC443" s="289"/>
      <c r="AD443" s="535">
        <f t="shared" si="153"/>
        <v>0</v>
      </c>
      <c r="AE443" s="289"/>
      <c r="AF443" s="423"/>
      <c r="AG443" s="423"/>
      <c r="AH443" s="423"/>
      <c r="AI443" s="423"/>
      <c r="AJ443" s="289"/>
      <c r="AK443" s="20"/>
      <c r="AL443" s="20"/>
      <c r="AM443" s="20"/>
      <c r="AN443" s="20"/>
      <c r="AO443" s="20"/>
      <c r="AP443" s="20"/>
    </row>
    <row r="444" spans="1:42" ht="19.2" customHeight="1">
      <c r="A444" s="94"/>
      <c r="B444" s="203"/>
      <c r="C444" s="203" t="str">
        <f t="shared" si="164"/>
        <v>210</v>
      </c>
      <c r="D444" s="638" t="str">
        <f t="shared" si="165"/>
        <v>21013</v>
      </c>
      <c r="E444" s="219">
        <v>2101301</v>
      </c>
      <c r="F444" s="7" t="s">
        <v>606</v>
      </c>
      <c r="G444" s="34" t="s">
        <v>31</v>
      </c>
      <c r="H444" s="199" t="s">
        <v>702</v>
      </c>
      <c r="I444" s="125">
        <v>303</v>
      </c>
      <c r="J444" s="245">
        <v>510000</v>
      </c>
      <c r="K444" s="621">
        <f t="shared" ref="K444:K509" si="166">SUM(L444:X444)</f>
        <v>510000</v>
      </c>
      <c r="L444" s="241"/>
      <c r="M444" s="463"/>
      <c r="N444" s="140"/>
      <c r="O444" s="140"/>
      <c r="P444" s="97"/>
      <c r="Q444" s="560"/>
      <c r="R444" s="558">
        <v>510000</v>
      </c>
      <c r="S444" s="558"/>
      <c r="T444" s="558"/>
      <c r="U444" s="558"/>
      <c r="V444" s="558"/>
      <c r="W444" s="558"/>
      <c r="X444" s="558"/>
      <c r="Y444" s="97"/>
      <c r="Z444" s="703"/>
      <c r="AA444" s="585"/>
      <c r="AB444" s="289"/>
      <c r="AC444" s="289"/>
      <c r="AD444" s="535">
        <f t="shared" si="153"/>
        <v>0</v>
      </c>
      <c r="AE444" s="289"/>
      <c r="AF444" s="423"/>
      <c r="AG444" s="423"/>
      <c r="AH444" s="423"/>
      <c r="AI444" s="423"/>
      <c r="AJ444" s="289"/>
      <c r="AK444" s="20"/>
      <c r="AL444" s="20"/>
      <c r="AM444" s="20"/>
      <c r="AN444" s="20"/>
      <c r="AO444" s="20"/>
      <c r="AP444" s="20"/>
    </row>
    <row r="445" spans="1:42" ht="19.2" customHeight="1">
      <c r="A445" s="94"/>
      <c r="B445" s="203"/>
      <c r="C445" s="203" t="str">
        <f t="shared" si="164"/>
        <v>208</v>
      </c>
      <c r="D445" s="638" t="str">
        <f t="shared" si="165"/>
        <v>20808</v>
      </c>
      <c r="E445" s="219">
        <v>2080899</v>
      </c>
      <c r="F445" s="7" t="s">
        <v>606</v>
      </c>
      <c r="G445" s="34" t="s">
        <v>354</v>
      </c>
      <c r="H445" s="199" t="s">
        <v>702</v>
      </c>
      <c r="I445" s="125">
        <v>303</v>
      </c>
      <c r="J445" s="248">
        <v>2196600</v>
      </c>
      <c r="K445" s="621">
        <f t="shared" si="166"/>
        <v>2196600</v>
      </c>
      <c r="L445" s="241"/>
      <c r="M445" s="463"/>
      <c r="N445" s="140"/>
      <c r="O445" s="140"/>
      <c r="P445" s="97"/>
      <c r="Q445" s="560"/>
      <c r="R445" s="558">
        <v>2196600</v>
      </c>
      <c r="S445" s="558"/>
      <c r="T445" s="558"/>
      <c r="U445" s="558"/>
      <c r="V445" s="558"/>
      <c r="W445" s="558"/>
      <c r="X445" s="558"/>
      <c r="Y445" s="97"/>
      <c r="Z445" s="703"/>
      <c r="AA445" s="585"/>
      <c r="AB445" s="289"/>
      <c r="AC445" s="289"/>
      <c r="AD445" s="535">
        <f t="shared" si="153"/>
        <v>0</v>
      </c>
      <c r="AE445" s="289"/>
      <c r="AF445" s="423"/>
      <c r="AG445" s="423"/>
      <c r="AH445" s="423"/>
      <c r="AI445" s="423"/>
      <c r="AJ445" s="289"/>
      <c r="AK445" s="20"/>
      <c r="AL445" s="20"/>
      <c r="AM445" s="20"/>
      <c r="AN445" s="20"/>
      <c r="AO445" s="20"/>
      <c r="AP445" s="20"/>
    </row>
    <row r="446" spans="1:42" ht="19.2" customHeight="1">
      <c r="A446" s="94"/>
      <c r="B446" s="203"/>
      <c r="C446" s="203" t="str">
        <f t="shared" si="164"/>
        <v>208</v>
      </c>
      <c r="D446" s="638" t="str">
        <f t="shared" si="165"/>
        <v>20809</v>
      </c>
      <c r="E446" s="219">
        <v>2080901</v>
      </c>
      <c r="F446" s="7" t="s">
        <v>606</v>
      </c>
      <c r="G446" s="34" t="s">
        <v>356</v>
      </c>
      <c r="H446" s="199" t="s">
        <v>702</v>
      </c>
      <c r="I446" s="125">
        <v>303</v>
      </c>
      <c r="J446" s="248">
        <v>90000</v>
      </c>
      <c r="K446" s="621">
        <f t="shared" si="166"/>
        <v>90000</v>
      </c>
      <c r="L446" s="241"/>
      <c r="M446" s="463"/>
      <c r="N446" s="140"/>
      <c r="O446" s="140"/>
      <c r="P446" s="97"/>
      <c r="Q446" s="560"/>
      <c r="R446" s="558">
        <v>90000</v>
      </c>
      <c r="S446" s="558"/>
      <c r="T446" s="558"/>
      <c r="U446" s="558"/>
      <c r="V446" s="558"/>
      <c r="W446" s="558"/>
      <c r="X446" s="558"/>
      <c r="Y446" s="97"/>
      <c r="Z446" s="703"/>
      <c r="AA446" s="585"/>
      <c r="AB446" s="289"/>
      <c r="AC446" s="289"/>
      <c r="AD446" s="535">
        <f t="shared" si="153"/>
        <v>0</v>
      </c>
      <c r="AE446" s="289"/>
      <c r="AF446" s="423"/>
      <c r="AG446" s="423"/>
      <c r="AH446" s="423"/>
      <c r="AI446" s="423"/>
      <c r="AJ446" s="289"/>
      <c r="AK446" s="20"/>
      <c r="AL446" s="20"/>
      <c r="AM446" s="20"/>
      <c r="AN446" s="20"/>
      <c r="AO446" s="20"/>
      <c r="AP446" s="20"/>
    </row>
    <row r="447" spans="1:42" ht="19.2" customHeight="1">
      <c r="A447" s="94"/>
      <c r="B447" s="203"/>
      <c r="C447" s="203" t="str">
        <f t="shared" si="164"/>
        <v>208</v>
      </c>
      <c r="D447" s="638" t="str">
        <f t="shared" si="165"/>
        <v>20810</v>
      </c>
      <c r="E447" s="219">
        <v>2081001</v>
      </c>
      <c r="F447" s="7" t="s">
        <v>606</v>
      </c>
      <c r="G447" s="34" t="s">
        <v>349</v>
      </c>
      <c r="H447" s="199" t="s">
        <v>702</v>
      </c>
      <c r="I447" s="125">
        <v>303</v>
      </c>
      <c r="J447" s="248">
        <v>222000</v>
      </c>
      <c r="K447" s="621">
        <f t="shared" si="166"/>
        <v>222000</v>
      </c>
      <c r="L447" s="241"/>
      <c r="M447" s="463"/>
      <c r="N447" s="140"/>
      <c r="O447" s="140"/>
      <c r="P447" s="97"/>
      <c r="Q447" s="560"/>
      <c r="R447" s="558">
        <v>222000</v>
      </c>
      <c r="S447" s="558"/>
      <c r="T447" s="558"/>
      <c r="U447" s="558"/>
      <c r="V447" s="558"/>
      <c r="W447" s="558"/>
      <c r="X447" s="558"/>
      <c r="Y447" s="97"/>
      <c r="Z447" s="703"/>
      <c r="AA447" s="585"/>
      <c r="AB447" s="289"/>
      <c r="AC447" s="289"/>
      <c r="AD447" s="535">
        <f t="shared" si="153"/>
        <v>0</v>
      </c>
      <c r="AE447" s="289"/>
      <c r="AF447" s="423"/>
      <c r="AG447" s="423"/>
      <c r="AH447" s="423"/>
      <c r="AI447" s="423"/>
      <c r="AJ447" s="289"/>
      <c r="AK447" s="20"/>
      <c r="AL447" s="20"/>
      <c r="AM447" s="20"/>
      <c r="AN447" s="20"/>
      <c r="AO447" s="20"/>
      <c r="AP447" s="20"/>
    </row>
    <row r="448" spans="1:42" ht="19.2" customHeight="1">
      <c r="A448" s="94"/>
      <c r="B448" s="203"/>
      <c r="C448" s="203" t="str">
        <f t="shared" si="164"/>
        <v>208</v>
      </c>
      <c r="D448" s="638" t="str">
        <f t="shared" si="165"/>
        <v>20811</v>
      </c>
      <c r="E448" s="219">
        <v>2081101</v>
      </c>
      <c r="F448" s="7" t="s">
        <v>606</v>
      </c>
      <c r="G448" s="34" t="s">
        <v>350</v>
      </c>
      <c r="H448" s="199" t="s">
        <v>702</v>
      </c>
      <c r="I448" s="125">
        <v>303</v>
      </c>
      <c r="J448" s="248">
        <v>118600</v>
      </c>
      <c r="K448" s="621">
        <f t="shared" si="166"/>
        <v>120000</v>
      </c>
      <c r="L448" s="241"/>
      <c r="M448" s="463"/>
      <c r="N448" s="140"/>
      <c r="O448" s="140"/>
      <c r="P448" s="97"/>
      <c r="Q448" s="560"/>
      <c r="R448" s="558">
        <v>120000</v>
      </c>
      <c r="S448" s="558"/>
      <c r="T448" s="558"/>
      <c r="U448" s="558"/>
      <c r="V448" s="558"/>
      <c r="W448" s="558"/>
      <c r="X448" s="558"/>
      <c r="Y448" s="97"/>
      <c r="Z448" s="703"/>
      <c r="AA448" s="585"/>
      <c r="AB448" s="289"/>
      <c r="AC448" s="289"/>
      <c r="AD448" s="535">
        <f t="shared" si="153"/>
        <v>0</v>
      </c>
      <c r="AE448" s="289"/>
      <c r="AF448" s="423"/>
      <c r="AG448" s="423"/>
      <c r="AH448" s="423"/>
      <c r="AI448" s="423"/>
      <c r="AJ448" s="289"/>
      <c r="AK448" s="20"/>
      <c r="AL448" s="20"/>
      <c r="AM448" s="20"/>
      <c r="AN448" s="20"/>
      <c r="AO448" s="20"/>
      <c r="AP448" s="20"/>
    </row>
    <row r="449" spans="1:42" ht="19.2" customHeight="1">
      <c r="A449" s="94"/>
      <c r="B449" s="203"/>
      <c r="C449" s="203" t="str">
        <f t="shared" si="164"/>
        <v>208</v>
      </c>
      <c r="D449" s="638" t="str">
        <f t="shared" si="165"/>
        <v>20820</v>
      </c>
      <c r="E449" s="219">
        <v>2082001</v>
      </c>
      <c r="F449" s="7" t="s">
        <v>606</v>
      </c>
      <c r="G449" s="34" t="s">
        <v>352</v>
      </c>
      <c r="H449" s="199" t="s">
        <v>702</v>
      </c>
      <c r="I449" s="125">
        <v>303</v>
      </c>
      <c r="J449" s="248">
        <v>150000</v>
      </c>
      <c r="K449" s="621">
        <f t="shared" si="166"/>
        <v>150000</v>
      </c>
      <c r="L449" s="241"/>
      <c r="M449" s="463"/>
      <c r="N449" s="140"/>
      <c r="O449" s="140"/>
      <c r="P449" s="97"/>
      <c r="Q449" s="560"/>
      <c r="R449" s="558">
        <v>150000</v>
      </c>
      <c r="S449" s="558"/>
      <c r="T449" s="558"/>
      <c r="U449" s="558"/>
      <c r="V449" s="558"/>
      <c r="W449" s="558"/>
      <c r="X449" s="558"/>
      <c r="Y449" s="97"/>
      <c r="Z449" s="703"/>
      <c r="AA449" s="585"/>
      <c r="AB449" s="289"/>
      <c r="AC449" s="289"/>
      <c r="AD449" s="535">
        <f t="shared" si="153"/>
        <v>0</v>
      </c>
      <c r="AE449" s="289"/>
      <c r="AF449" s="423"/>
      <c r="AG449" s="423"/>
      <c r="AH449" s="423"/>
      <c r="AI449" s="423"/>
      <c r="AJ449" s="289"/>
      <c r="AK449" s="20"/>
      <c r="AL449" s="20"/>
      <c r="AM449" s="20"/>
      <c r="AN449" s="20"/>
      <c r="AO449" s="20"/>
      <c r="AP449" s="20"/>
    </row>
    <row r="450" spans="1:42" ht="19.2" customHeight="1">
      <c r="A450" s="94"/>
      <c r="B450" s="203"/>
      <c r="C450" s="203" t="str">
        <f t="shared" si="164"/>
        <v>208</v>
      </c>
      <c r="D450" s="638" t="str">
        <f t="shared" si="165"/>
        <v>20821</v>
      </c>
      <c r="E450" s="219">
        <v>2082101</v>
      </c>
      <c r="F450" s="7" t="s">
        <v>606</v>
      </c>
      <c r="G450" s="34" t="s">
        <v>355</v>
      </c>
      <c r="H450" s="199" t="s">
        <v>702</v>
      </c>
      <c r="I450" s="125">
        <v>303</v>
      </c>
      <c r="J450" s="248">
        <v>40000</v>
      </c>
      <c r="K450" s="621">
        <f t="shared" si="166"/>
        <v>40000</v>
      </c>
      <c r="L450" s="241"/>
      <c r="M450" s="463"/>
      <c r="N450" s="140"/>
      <c r="O450" s="140"/>
      <c r="P450" s="97"/>
      <c r="Q450" s="560"/>
      <c r="R450" s="558">
        <v>40000</v>
      </c>
      <c r="S450" s="558"/>
      <c r="T450" s="558"/>
      <c r="U450" s="558"/>
      <c r="V450" s="558"/>
      <c r="W450" s="558"/>
      <c r="X450" s="558"/>
      <c r="Y450" s="97"/>
      <c r="Z450" s="703"/>
      <c r="AA450" s="585"/>
      <c r="AB450" s="289"/>
      <c r="AC450" s="289"/>
      <c r="AD450" s="535">
        <f t="shared" si="153"/>
        <v>0</v>
      </c>
      <c r="AE450" s="289"/>
      <c r="AF450" s="423"/>
      <c r="AG450" s="423"/>
      <c r="AH450" s="423"/>
      <c r="AI450" s="423"/>
      <c r="AJ450" s="289"/>
      <c r="AK450" s="20"/>
      <c r="AL450" s="20"/>
      <c r="AM450" s="20"/>
      <c r="AN450" s="20"/>
      <c r="AO450" s="20"/>
      <c r="AP450" s="20"/>
    </row>
    <row r="451" spans="1:42" ht="19.2" customHeight="1">
      <c r="A451" s="94"/>
      <c r="B451" s="203"/>
      <c r="C451" s="203" t="str">
        <f t="shared" si="164"/>
        <v>208</v>
      </c>
      <c r="D451" s="638" t="str">
        <f t="shared" si="165"/>
        <v>20815</v>
      </c>
      <c r="E451" s="219">
        <v>2081501</v>
      </c>
      <c r="F451" s="7" t="s">
        <v>606</v>
      </c>
      <c r="G451" s="34" t="s">
        <v>351</v>
      </c>
      <c r="H451" s="199" t="s">
        <v>702</v>
      </c>
      <c r="I451" s="125">
        <v>303</v>
      </c>
      <c r="J451" s="248">
        <v>170000</v>
      </c>
      <c r="K451" s="621">
        <f t="shared" si="166"/>
        <v>170000</v>
      </c>
      <c r="L451" s="241"/>
      <c r="M451" s="463"/>
      <c r="N451" s="140"/>
      <c r="O451" s="140"/>
      <c r="P451" s="97"/>
      <c r="Q451" s="560"/>
      <c r="R451" s="558">
        <v>170000</v>
      </c>
      <c r="S451" s="558"/>
      <c r="T451" s="558"/>
      <c r="U451" s="558"/>
      <c r="V451" s="558"/>
      <c r="W451" s="558"/>
      <c r="X451" s="558"/>
      <c r="Y451" s="97"/>
      <c r="Z451" s="703"/>
      <c r="AA451" s="585"/>
      <c r="AB451" s="289"/>
      <c r="AC451" s="289"/>
      <c r="AD451" s="535">
        <f t="shared" si="153"/>
        <v>0</v>
      </c>
      <c r="AE451" s="289"/>
      <c r="AF451" s="423"/>
      <c r="AG451" s="423"/>
      <c r="AH451" s="423"/>
      <c r="AI451" s="423"/>
      <c r="AJ451" s="289"/>
      <c r="AK451" s="20"/>
      <c r="AL451" s="20"/>
      <c r="AM451" s="20"/>
      <c r="AN451" s="20"/>
      <c r="AO451" s="20"/>
      <c r="AP451" s="20"/>
    </row>
    <row r="452" spans="1:42" ht="19.2" customHeight="1">
      <c r="A452" s="94"/>
      <c r="B452" s="203"/>
      <c r="C452" s="203" t="str">
        <f t="shared" si="164"/>
        <v>208</v>
      </c>
      <c r="D452" s="638" t="str">
        <f t="shared" si="165"/>
        <v>20825</v>
      </c>
      <c r="E452" s="219">
        <v>2082501</v>
      </c>
      <c r="F452" s="7" t="s">
        <v>606</v>
      </c>
      <c r="G452" s="34" t="s">
        <v>353</v>
      </c>
      <c r="H452" s="199" t="s">
        <v>702</v>
      </c>
      <c r="I452" s="125">
        <v>303</v>
      </c>
      <c r="J452" s="248">
        <v>168600</v>
      </c>
      <c r="K452" s="621">
        <f t="shared" si="166"/>
        <v>170000</v>
      </c>
      <c r="L452" s="241"/>
      <c r="M452" s="463"/>
      <c r="N452" s="140"/>
      <c r="O452" s="140"/>
      <c r="P452" s="97"/>
      <c r="Q452" s="560"/>
      <c r="R452" s="558">
        <v>170000</v>
      </c>
      <c r="S452" s="558"/>
      <c r="T452" s="558"/>
      <c r="U452" s="558"/>
      <c r="V452" s="558"/>
      <c r="W452" s="558"/>
      <c r="X452" s="558"/>
      <c r="Y452" s="97"/>
      <c r="Z452" s="703"/>
      <c r="AA452" s="585"/>
      <c r="AB452" s="289"/>
      <c r="AC452" s="289"/>
      <c r="AD452" s="535">
        <f t="shared" si="153"/>
        <v>0</v>
      </c>
      <c r="AE452" s="289"/>
      <c r="AF452" s="423"/>
      <c r="AG452" s="423"/>
      <c r="AH452" s="423"/>
      <c r="AI452" s="423"/>
      <c r="AJ452" s="289"/>
      <c r="AK452" s="20"/>
      <c r="AL452" s="20"/>
      <c r="AM452" s="20"/>
      <c r="AN452" s="20"/>
      <c r="AO452" s="20"/>
      <c r="AP452" s="20"/>
    </row>
    <row r="453" spans="1:42" ht="19.2" customHeight="1">
      <c r="A453" s="94"/>
      <c r="B453" s="203"/>
      <c r="C453" s="203" t="str">
        <f t="shared" si="164"/>
        <v>208</v>
      </c>
      <c r="D453" s="638" t="str">
        <f t="shared" si="165"/>
        <v>20899</v>
      </c>
      <c r="E453" s="219">
        <v>2089901</v>
      </c>
      <c r="F453" s="7" t="s">
        <v>606</v>
      </c>
      <c r="G453" s="34" t="s">
        <v>358</v>
      </c>
      <c r="H453" s="199" t="s">
        <v>702</v>
      </c>
      <c r="I453" s="125">
        <v>303</v>
      </c>
      <c r="J453" s="248">
        <v>510000</v>
      </c>
      <c r="K453" s="621">
        <f t="shared" si="166"/>
        <v>510000</v>
      </c>
      <c r="L453" s="241"/>
      <c r="M453" s="463"/>
      <c r="N453" s="140"/>
      <c r="O453" s="140"/>
      <c r="P453" s="97"/>
      <c r="Q453" s="560"/>
      <c r="R453" s="558">
        <v>510000</v>
      </c>
      <c r="S453" s="558"/>
      <c r="T453" s="558"/>
      <c r="U453" s="558"/>
      <c r="V453" s="558"/>
      <c r="W453" s="558"/>
      <c r="X453" s="558"/>
      <c r="Y453" s="97"/>
      <c r="Z453" s="703"/>
      <c r="AA453" s="585"/>
      <c r="AB453" s="289"/>
      <c r="AC453" s="289"/>
      <c r="AD453" s="535">
        <f t="shared" si="153"/>
        <v>0</v>
      </c>
      <c r="AE453" s="289"/>
      <c r="AF453" s="423"/>
      <c r="AG453" s="423"/>
      <c r="AH453" s="423"/>
      <c r="AI453" s="423"/>
      <c r="AJ453" s="289"/>
      <c r="AK453" s="20"/>
      <c r="AL453" s="20"/>
      <c r="AM453" s="20"/>
      <c r="AN453" s="20"/>
      <c r="AO453" s="20"/>
      <c r="AP453" s="20"/>
    </row>
    <row r="454" spans="1:42" ht="19.2" customHeight="1">
      <c r="A454" s="94"/>
      <c r="B454" s="203"/>
      <c r="C454" s="203" t="str">
        <f t="shared" si="164"/>
        <v>208</v>
      </c>
      <c r="D454" s="638" t="str">
        <f t="shared" si="165"/>
        <v>20819</v>
      </c>
      <c r="E454" s="219">
        <v>2081901</v>
      </c>
      <c r="F454" s="7" t="s">
        <v>606</v>
      </c>
      <c r="G454" s="34" t="s">
        <v>357</v>
      </c>
      <c r="H454" s="199" t="s">
        <v>702</v>
      </c>
      <c r="I454" s="125">
        <v>303</v>
      </c>
      <c r="J454" s="248">
        <v>3630000</v>
      </c>
      <c r="K454" s="621">
        <f t="shared" si="166"/>
        <v>3630000</v>
      </c>
      <c r="L454" s="241"/>
      <c r="M454" s="463"/>
      <c r="N454" s="140"/>
      <c r="O454" s="140"/>
      <c r="P454" s="97"/>
      <c r="Q454" s="560"/>
      <c r="R454" s="558">
        <v>3630000</v>
      </c>
      <c r="S454" s="558"/>
      <c r="T454" s="558"/>
      <c r="U454" s="558"/>
      <c r="V454" s="558"/>
      <c r="W454" s="558"/>
      <c r="X454" s="558"/>
      <c r="Y454" s="97"/>
      <c r="Z454" s="703"/>
      <c r="AA454" s="585"/>
      <c r="AB454" s="289"/>
      <c r="AC454" s="289"/>
      <c r="AD454" s="535">
        <f t="shared" si="153"/>
        <v>0</v>
      </c>
      <c r="AE454" s="289"/>
      <c r="AF454" s="423"/>
      <c r="AG454" s="423"/>
      <c r="AH454" s="423"/>
      <c r="AI454" s="423"/>
      <c r="AJ454" s="289"/>
      <c r="AK454" s="20"/>
      <c r="AL454" s="20"/>
      <c r="AM454" s="20"/>
      <c r="AN454" s="20"/>
      <c r="AO454" s="20"/>
      <c r="AP454" s="20"/>
    </row>
    <row r="455" spans="1:42" ht="19.2" customHeight="1">
      <c r="A455" s="94"/>
      <c r="B455" s="203"/>
      <c r="C455" s="203"/>
      <c r="D455" s="638"/>
      <c r="E455" s="219"/>
      <c r="F455" s="7"/>
      <c r="G455" s="34"/>
      <c r="H455" s="199"/>
      <c r="I455" s="125"/>
      <c r="J455" s="248"/>
      <c r="K455" s="621">
        <f t="shared" si="166"/>
        <v>0</v>
      </c>
      <c r="L455" s="241"/>
      <c r="M455" s="463"/>
      <c r="N455" s="140"/>
      <c r="O455" s="140"/>
      <c r="P455" s="97"/>
      <c r="Q455" s="558"/>
      <c r="R455" s="558"/>
      <c r="S455" s="558"/>
      <c r="T455" s="558"/>
      <c r="U455" s="558"/>
      <c r="V455" s="558"/>
      <c r="W455" s="558"/>
      <c r="X455" s="558"/>
      <c r="Y455" s="97"/>
      <c r="Z455" s="20"/>
      <c r="AA455" s="585"/>
      <c r="AB455" s="289"/>
      <c r="AC455" s="289"/>
      <c r="AD455" s="535">
        <f t="shared" si="153"/>
        <v>0</v>
      </c>
      <c r="AE455" s="289"/>
      <c r="AF455" s="423"/>
      <c r="AG455" s="423"/>
      <c r="AH455" s="423"/>
      <c r="AI455" s="423"/>
      <c r="AJ455" s="289"/>
      <c r="AK455" s="20"/>
      <c r="AL455" s="20"/>
      <c r="AM455" s="20"/>
      <c r="AN455" s="20"/>
      <c r="AO455" s="20"/>
      <c r="AP455" s="20"/>
    </row>
    <row r="456" spans="1:42" ht="19.2" customHeight="1">
      <c r="A456" s="99" t="s">
        <v>554</v>
      </c>
      <c r="B456" s="203">
        <v>9</v>
      </c>
      <c r="C456" s="203"/>
      <c r="D456" s="638" t="str">
        <f>LEFT(E456,5)</f>
        <v/>
      </c>
      <c r="E456" s="219"/>
      <c r="F456" s="7"/>
      <c r="G456" s="143"/>
      <c r="H456" s="36"/>
      <c r="I456" s="125"/>
      <c r="J456" s="127">
        <v>3002460</v>
      </c>
      <c r="K456" s="621">
        <f t="shared" si="166"/>
        <v>2947270</v>
      </c>
      <c r="L456" s="127">
        <f t="shared" ref="L456:X456" si="167">SUM(L457:L483)</f>
        <v>702143</v>
      </c>
      <c r="M456" s="127">
        <f t="shared" si="167"/>
        <v>464058</v>
      </c>
      <c r="N456" s="127">
        <f t="shared" si="167"/>
        <v>131369</v>
      </c>
      <c r="O456" s="127">
        <f t="shared" si="167"/>
        <v>0</v>
      </c>
      <c r="P456" s="127">
        <f t="shared" si="167"/>
        <v>0</v>
      </c>
      <c r="Q456" s="559">
        <f t="shared" si="167"/>
        <v>1649700</v>
      </c>
      <c r="R456" s="559">
        <f t="shared" si="167"/>
        <v>0</v>
      </c>
      <c r="S456" s="559"/>
      <c r="T456" s="559"/>
      <c r="U456" s="559"/>
      <c r="V456" s="559"/>
      <c r="W456" s="559"/>
      <c r="X456" s="559">
        <f t="shared" si="167"/>
        <v>0</v>
      </c>
      <c r="Y456" s="277"/>
      <c r="Z456" s="20"/>
      <c r="AA456" s="585"/>
      <c r="AB456" s="289"/>
      <c r="AC456" s="289"/>
      <c r="AD456" s="535">
        <f t="shared" si="153"/>
        <v>0</v>
      </c>
      <c r="AE456" s="289"/>
      <c r="AF456" s="423"/>
      <c r="AG456" s="423"/>
      <c r="AH456" s="423"/>
      <c r="AI456" s="423"/>
      <c r="AJ456" s="289"/>
      <c r="AK456" s="20"/>
      <c r="AL456" s="20"/>
      <c r="AM456" s="20"/>
      <c r="AN456" s="20"/>
      <c r="AO456" s="20"/>
      <c r="AP456" s="20"/>
    </row>
    <row r="457" spans="1:42" ht="19.2" customHeight="1">
      <c r="A457" s="99"/>
      <c r="B457" s="203"/>
      <c r="C457" s="203" t="str">
        <f>LEFT(E457,3)</f>
        <v>210</v>
      </c>
      <c r="D457" s="638" t="str">
        <f t="shared" ref="D457:D464" si="168">LEFT(E457,5)</f>
        <v>21007</v>
      </c>
      <c r="E457" s="219">
        <v>2100716</v>
      </c>
      <c r="F457" s="7" t="s">
        <v>555</v>
      </c>
      <c r="G457" s="283" t="s">
        <v>375</v>
      </c>
      <c r="H457" s="38" t="s">
        <v>65</v>
      </c>
      <c r="I457" s="125">
        <v>301</v>
      </c>
      <c r="J457" s="127">
        <v>376728</v>
      </c>
      <c r="K457" s="621">
        <f t="shared" si="166"/>
        <v>530532</v>
      </c>
      <c r="L457" s="241">
        <v>530532</v>
      </c>
      <c r="M457" s="127"/>
      <c r="N457" s="127"/>
      <c r="O457" s="127"/>
      <c r="P457" s="127"/>
      <c r="Q457" s="559"/>
      <c r="R457" s="559"/>
      <c r="S457" s="559"/>
      <c r="T457" s="559"/>
      <c r="U457" s="559"/>
      <c r="V457" s="559"/>
      <c r="W457" s="559"/>
      <c r="X457" s="559"/>
      <c r="Y457" s="127"/>
      <c r="Z457" s="20"/>
      <c r="AA457" s="585"/>
      <c r="AB457" s="289"/>
      <c r="AC457" s="289"/>
      <c r="AD457" s="535">
        <f t="shared" si="153"/>
        <v>0</v>
      </c>
      <c r="AE457" s="289"/>
      <c r="AF457" s="423"/>
      <c r="AG457" s="423"/>
      <c r="AH457" s="423"/>
      <c r="AI457" s="423"/>
      <c r="AJ457" s="289"/>
      <c r="AK457" s="20"/>
      <c r="AL457" s="20"/>
      <c r="AM457" s="20"/>
      <c r="AN457" s="20"/>
      <c r="AO457" s="20"/>
      <c r="AP457" s="20"/>
    </row>
    <row r="458" spans="1:42" ht="19.2" customHeight="1">
      <c r="A458" s="99"/>
      <c r="B458" s="203"/>
      <c r="C458" s="203" t="str">
        <f t="shared" ref="C458:C464" si="169">LEFT(E458,3)</f>
        <v>210</v>
      </c>
      <c r="D458" s="638" t="str">
        <f t="shared" si="168"/>
        <v>21007</v>
      </c>
      <c r="E458" s="219">
        <v>2100716</v>
      </c>
      <c r="F458" s="7" t="s">
        <v>555</v>
      </c>
      <c r="G458" s="283" t="s">
        <v>376</v>
      </c>
      <c r="H458" s="38" t="s">
        <v>65</v>
      </c>
      <c r="I458" s="125">
        <v>301</v>
      </c>
      <c r="J458" s="127">
        <v>90000</v>
      </c>
      <c r="K458" s="621">
        <f t="shared" si="166"/>
        <v>95000</v>
      </c>
      <c r="L458" s="281">
        <v>95000</v>
      </c>
      <c r="M458" s="127"/>
      <c r="N458" s="127"/>
      <c r="O458" s="127"/>
      <c r="P458" s="127"/>
      <c r="Q458" s="559"/>
      <c r="R458" s="559"/>
      <c r="S458" s="559"/>
      <c r="T458" s="559"/>
      <c r="U458" s="559"/>
      <c r="V458" s="559"/>
      <c r="W458" s="559"/>
      <c r="X458" s="559"/>
      <c r="Y458" s="127"/>
      <c r="Z458" s="20"/>
      <c r="AA458" s="585"/>
      <c r="AB458" s="289"/>
      <c r="AC458" s="289"/>
      <c r="AD458" s="535">
        <f t="shared" si="153"/>
        <v>0</v>
      </c>
      <c r="AE458" s="289"/>
      <c r="AF458" s="423"/>
      <c r="AG458" s="423"/>
      <c r="AH458" s="423"/>
      <c r="AI458" s="423"/>
      <c r="AJ458" s="289"/>
      <c r="AK458" s="20"/>
      <c r="AL458" s="20"/>
      <c r="AM458" s="20"/>
      <c r="AN458" s="20"/>
      <c r="AO458" s="20"/>
      <c r="AP458" s="20"/>
    </row>
    <row r="459" spans="1:42" ht="19.2" customHeight="1">
      <c r="A459" s="99"/>
      <c r="B459" s="203"/>
      <c r="C459" s="203" t="str">
        <f t="shared" si="169"/>
        <v>210</v>
      </c>
      <c r="D459" s="638" t="str">
        <f t="shared" si="168"/>
        <v>21007</v>
      </c>
      <c r="E459" s="219">
        <v>2100716</v>
      </c>
      <c r="F459" s="7" t="s">
        <v>555</v>
      </c>
      <c r="G459" s="283" t="s">
        <v>377</v>
      </c>
      <c r="H459" s="38" t="s">
        <v>65</v>
      </c>
      <c r="I459" s="125">
        <v>301</v>
      </c>
      <c r="J459" s="127">
        <v>31394</v>
      </c>
      <c r="K459" s="621">
        <f t="shared" si="166"/>
        <v>44211</v>
      </c>
      <c r="L459" s="241">
        <v>44211</v>
      </c>
      <c r="M459" s="127"/>
      <c r="N459" s="127"/>
      <c r="O459" s="127"/>
      <c r="P459" s="127"/>
      <c r="Q459" s="559"/>
      <c r="R459" s="559"/>
      <c r="S459" s="559"/>
      <c r="T459" s="559"/>
      <c r="U459" s="559"/>
      <c r="V459" s="559"/>
      <c r="W459" s="559"/>
      <c r="X459" s="559"/>
      <c r="Y459" s="127"/>
      <c r="Z459" s="20"/>
      <c r="AA459" s="585"/>
      <c r="AB459" s="289"/>
      <c r="AC459" s="289"/>
      <c r="AD459" s="535">
        <f t="shared" si="153"/>
        <v>0</v>
      </c>
      <c r="AE459" s="289"/>
      <c r="AF459" s="423"/>
      <c r="AG459" s="423"/>
      <c r="AH459" s="423"/>
      <c r="AI459" s="423"/>
      <c r="AJ459" s="289"/>
      <c r="AK459" s="20"/>
      <c r="AL459" s="20"/>
      <c r="AM459" s="20"/>
      <c r="AN459" s="20"/>
      <c r="AO459" s="20"/>
      <c r="AP459" s="20"/>
    </row>
    <row r="460" spans="1:42" ht="19.2" customHeight="1">
      <c r="A460" s="99"/>
      <c r="B460" s="203"/>
      <c r="C460" s="203" t="str">
        <f t="shared" si="169"/>
        <v>210</v>
      </c>
      <c r="D460" s="638" t="str">
        <f t="shared" si="168"/>
        <v>21007</v>
      </c>
      <c r="E460" s="219">
        <v>2100716</v>
      </c>
      <c r="F460" s="7" t="s">
        <v>555</v>
      </c>
      <c r="G460" s="283" t="s">
        <v>917</v>
      </c>
      <c r="H460" s="38" t="s">
        <v>65</v>
      </c>
      <c r="I460" s="125">
        <v>301</v>
      </c>
      <c r="J460" s="127">
        <v>32400</v>
      </c>
      <c r="K460" s="621">
        <f t="shared" si="166"/>
        <v>32400</v>
      </c>
      <c r="L460" s="241">
        <v>32400</v>
      </c>
      <c r="M460" s="127"/>
      <c r="N460" s="127"/>
      <c r="O460" s="127"/>
      <c r="P460" s="127"/>
      <c r="Q460" s="559"/>
      <c r="R460" s="559"/>
      <c r="S460" s="559"/>
      <c r="T460" s="559"/>
      <c r="U460" s="559"/>
      <c r="V460" s="559"/>
      <c r="W460" s="559"/>
      <c r="X460" s="559"/>
      <c r="Y460" s="127"/>
      <c r="Z460" s="20"/>
      <c r="AA460" s="585"/>
      <c r="AB460" s="289"/>
      <c r="AC460" s="289"/>
      <c r="AD460" s="535">
        <f t="shared" si="153"/>
        <v>0</v>
      </c>
      <c r="AE460" s="289"/>
      <c r="AF460" s="423"/>
      <c r="AG460" s="423"/>
      <c r="AH460" s="423"/>
      <c r="AI460" s="423"/>
      <c r="AJ460" s="289"/>
      <c r="AK460" s="20"/>
      <c r="AL460" s="20"/>
      <c r="AM460" s="20"/>
      <c r="AN460" s="20"/>
      <c r="AO460" s="20"/>
      <c r="AP460" s="20"/>
    </row>
    <row r="461" spans="1:42" ht="19.2" customHeight="1">
      <c r="A461" s="99"/>
      <c r="B461" s="203"/>
      <c r="C461" s="203" t="str">
        <f t="shared" si="169"/>
        <v>210</v>
      </c>
      <c r="D461" s="638" t="str">
        <f t="shared" si="168"/>
        <v>21007</v>
      </c>
      <c r="E461" s="219">
        <v>2100716</v>
      </c>
      <c r="F461" s="7" t="s">
        <v>555</v>
      </c>
      <c r="G461" s="283" t="s">
        <v>916</v>
      </c>
      <c r="H461" s="38" t="s">
        <v>65</v>
      </c>
      <c r="I461" s="124">
        <v>302</v>
      </c>
      <c r="J461" s="127">
        <v>75600</v>
      </c>
      <c r="K461" s="621">
        <f t="shared" si="166"/>
        <v>74400</v>
      </c>
      <c r="L461" s="241"/>
      <c r="M461" s="127">
        <v>74400</v>
      </c>
      <c r="O461" s="127"/>
      <c r="P461" s="127"/>
      <c r="Q461" s="559"/>
      <c r="R461" s="559"/>
      <c r="S461" s="559"/>
      <c r="T461" s="559"/>
      <c r="U461" s="559"/>
      <c r="V461" s="559"/>
      <c r="W461" s="559"/>
      <c r="X461" s="559"/>
      <c r="Y461" s="127"/>
      <c r="Z461" s="20"/>
      <c r="AA461" s="585"/>
      <c r="AB461" s="289"/>
      <c r="AC461" s="289"/>
      <c r="AD461" s="535">
        <f t="shared" si="153"/>
        <v>0</v>
      </c>
      <c r="AE461" s="289"/>
      <c r="AF461" s="423"/>
      <c r="AG461" s="423"/>
      <c r="AH461" s="423"/>
      <c r="AI461" s="423"/>
      <c r="AJ461" s="289"/>
      <c r="AK461" s="20"/>
      <c r="AL461" s="20"/>
      <c r="AM461" s="20"/>
      <c r="AN461" s="20"/>
      <c r="AO461" s="20"/>
      <c r="AP461" s="20"/>
    </row>
    <row r="462" spans="1:42" ht="19.2" customHeight="1">
      <c r="A462" s="99"/>
      <c r="B462" s="203"/>
      <c r="C462" s="203" t="str">
        <f t="shared" si="169"/>
        <v>210</v>
      </c>
      <c r="D462" s="638" t="str">
        <f t="shared" si="168"/>
        <v>21007</v>
      </c>
      <c r="E462" s="219">
        <v>2100716</v>
      </c>
      <c r="F462" s="7" t="s">
        <v>555</v>
      </c>
      <c r="G462" s="283" t="s">
        <v>378</v>
      </c>
      <c r="H462" s="38" t="s">
        <v>65</v>
      </c>
      <c r="I462" s="125">
        <v>303</v>
      </c>
      <c r="J462" s="127">
        <v>45208</v>
      </c>
      <c r="K462" s="621">
        <f t="shared" si="166"/>
        <v>80369</v>
      </c>
      <c r="L462" s="241"/>
      <c r="M462" s="271"/>
      <c r="N462" s="127">
        <v>80369</v>
      </c>
      <c r="O462" s="127"/>
      <c r="P462" s="127"/>
      <c r="Q462" s="559"/>
      <c r="R462" s="559"/>
      <c r="S462" s="559"/>
      <c r="T462" s="559"/>
      <c r="U462" s="559"/>
      <c r="V462" s="559"/>
      <c r="W462" s="559"/>
      <c r="X462" s="559"/>
      <c r="Y462" s="127"/>
      <c r="Z462" s="20"/>
      <c r="AA462" s="585"/>
      <c r="AB462" s="289"/>
      <c r="AC462" s="289"/>
      <c r="AD462" s="535">
        <f t="shared" si="153"/>
        <v>0</v>
      </c>
      <c r="AE462" s="289"/>
      <c r="AF462" s="423"/>
      <c r="AG462" s="423"/>
      <c r="AH462" s="423"/>
      <c r="AI462" s="423"/>
      <c r="AJ462" s="289"/>
      <c r="AK462" s="20"/>
      <c r="AL462" s="20"/>
      <c r="AM462" s="20"/>
      <c r="AN462" s="20"/>
      <c r="AO462" s="20"/>
      <c r="AP462" s="20"/>
    </row>
    <row r="463" spans="1:42" ht="19.2" customHeight="1">
      <c r="A463" s="94"/>
      <c r="B463" s="203"/>
      <c r="C463" s="203" t="str">
        <f>LEFT(E463,3)</f>
        <v>210</v>
      </c>
      <c r="D463" s="638" t="str">
        <f>LEFT(E463,5)</f>
        <v>21007</v>
      </c>
      <c r="E463" s="219">
        <v>2100799</v>
      </c>
      <c r="F463" s="635" t="s">
        <v>554</v>
      </c>
      <c r="G463" s="548" t="s">
        <v>2421</v>
      </c>
      <c r="H463" s="199" t="s">
        <v>274</v>
      </c>
      <c r="I463" s="125">
        <v>303</v>
      </c>
      <c r="J463" s="247">
        <v>130392</v>
      </c>
      <c r="K463" s="621">
        <f>SUM(L463:X463)</f>
        <v>51000</v>
      </c>
      <c r="L463" s="241"/>
      <c r="N463" s="140">
        <v>51000</v>
      </c>
      <c r="O463" s="259"/>
      <c r="P463" s="247"/>
      <c r="Q463" s="553"/>
      <c r="R463" s="553"/>
      <c r="S463" s="553"/>
      <c r="T463" s="553"/>
      <c r="U463" s="553"/>
      <c r="V463" s="553"/>
      <c r="W463" s="553"/>
      <c r="X463" s="553"/>
      <c r="Y463" s="96"/>
      <c r="Z463" s="20"/>
      <c r="AA463" s="585"/>
      <c r="AB463" s="289"/>
      <c r="AC463" s="289"/>
      <c r="AD463" s="535">
        <f>AE463+AJ463</f>
        <v>0</v>
      </c>
      <c r="AE463" s="289"/>
      <c r="AF463" s="423"/>
      <c r="AG463" s="603"/>
      <c r="AH463" s="423"/>
      <c r="AI463" s="423"/>
      <c r="AJ463" s="289"/>
      <c r="AK463" s="20"/>
      <c r="AL463" s="20"/>
      <c r="AM463" s="20"/>
      <c r="AN463" s="20"/>
      <c r="AO463" s="20"/>
      <c r="AP463" s="20"/>
    </row>
    <row r="464" spans="1:42" ht="19.2" customHeight="1">
      <c r="A464" s="99"/>
      <c r="B464" s="203"/>
      <c r="C464" s="203" t="str">
        <f t="shared" si="169"/>
        <v>210</v>
      </c>
      <c r="D464" s="638" t="str">
        <f t="shared" si="168"/>
        <v>21007</v>
      </c>
      <c r="E464" s="219">
        <v>2100716</v>
      </c>
      <c r="F464" s="635" t="s">
        <v>554</v>
      </c>
      <c r="G464" s="283" t="s">
        <v>379</v>
      </c>
      <c r="H464" s="38" t="s">
        <v>65</v>
      </c>
      <c r="I464" s="125">
        <v>302</v>
      </c>
      <c r="J464" s="127">
        <v>20000</v>
      </c>
      <c r="K464" s="621">
        <f t="shared" si="166"/>
        <v>20000</v>
      </c>
      <c r="L464" s="241"/>
      <c r="M464" s="127">
        <v>20000</v>
      </c>
      <c r="N464" s="127"/>
      <c r="O464" s="127"/>
      <c r="P464" s="127"/>
      <c r="Q464" s="559"/>
      <c r="R464" s="559"/>
      <c r="S464" s="559"/>
      <c r="T464" s="559"/>
      <c r="U464" s="559"/>
      <c r="V464" s="559"/>
      <c r="W464" s="559"/>
      <c r="X464" s="559"/>
      <c r="Y464" s="127"/>
      <c r="Z464" s="20"/>
      <c r="AA464" s="585"/>
      <c r="AB464" s="289"/>
      <c r="AC464" s="289"/>
      <c r="AD464" s="535">
        <f t="shared" si="153"/>
        <v>0</v>
      </c>
      <c r="AE464" s="289"/>
      <c r="AF464" s="423"/>
      <c r="AG464" s="423"/>
      <c r="AH464" s="423"/>
      <c r="AI464" s="423"/>
      <c r="AJ464" s="289"/>
      <c r="AK464" s="20"/>
      <c r="AL464" s="20"/>
      <c r="AM464" s="20"/>
      <c r="AN464" s="20"/>
      <c r="AO464" s="20"/>
      <c r="AP464" s="20"/>
    </row>
    <row r="465" spans="1:42" ht="19.2" customHeight="1">
      <c r="A465" s="99"/>
      <c r="B465" s="203"/>
      <c r="C465" s="203" t="str">
        <f t="shared" ref="C465" si="170">LEFT(E465,3)</f>
        <v>210</v>
      </c>
      <c r="D465" s="638" t="str">
        <f t="shared" ref="D465" si="171">LEFT(E465,5)</f>
        <v>21007</v>
      </c>
      <c r="E465" s="219">
        <v>2100716</v>
      </c>
      <c r="F465" s="635" t="s">
        <v>554</v>
      </c>
      <c r="G465" s="283" t="s">
        <v>382</v>
      </c>
      <c r="H465" s="125" t="s">
        <v>65</v>
      </c>
      <c r="I465" s="125">
        <v>302</v>
      </c>
      <c r="J465" s="245">
        <v>8000</v>
      </c>
      <c r="K465" s="621">
        <f>SUM(L465:X465)</f>
        <v>9000</v>
      </c>
      <c r="L465" s="241"/>
      <c r="M465" s="463">
        <v>9000</v>
      </c>
      <c r="N465" s="245"/>
      <c r="O465" s="245"/>
      <c r="P465" s="245"/>
      <c r="Q465" s="553"/>
      <c r="R465" s="553"/>
      <c r="S465" s="553"/>
      <c r="T465" s="553"/>
      <c r="U465" s="553"/>
      <c r="V465" s="553"/>
      <c r="W465" s="553"/>
      <c r="X465" s="553"/>
      <c r="Y465" s="96"/>
      <c r="Z465" s="20"/>
      <c r="AA465" s="585"/>
      <c r="AB465" s="289"/>
      <c r="AC465" s="289"/>
      <c r="AD465" s="535">
        <f>AE465+AJ465</f>
        <v>0</v>
      </c>
      <c r="AE465" s="289"/>
      <c r="AF465" s="423"/>
      <c r="AG465" s="423"/>
      <c r="AH465" s="423"/>
      <c r="AI465" s="423"/>
      <c r="AJ465" s="289"/>
      <c r="AK465" s="20"/>
      <c r="AL465" s="20"/>
      <c r="AM465" s="20"/>
      <c r="AN465" s="20"/>
      <c r="AO465" s="20"/>
      <c r="AP465" s="20"/>
    </row>
    <row r="466" spans="1:42" ht="27" customHeight="1">
      <c r="A466" s="94"/>
      <c r="B466" s="203"/>
      <c r="C466" s="203" t="str">
        <f>LEFT(E466,3)</f>
        <v>210</v>
      </c>
      <c r="D466" s="638" t="str">
        <f>LEFT(E466,5)</f>
        <v>21007</v>
      </c>
      <c r="E466" s="219">
        <v>2100716</v>
      </c>
      <c r="F466" s="635" t="s">
        <v>554</v>
      </c>
      <c r="G466" s="288" t="s">
        <v>369</v>
      </c>
      <c r="H466" s="38" t="s">
        <v>65</v>
      </c>
      <c r="I466" s="125">
        <v>302</v>
      </c>
      <c r="J466" s="245">
        <v>30000</v>
      </c>
      <c r="K466" s="621">
        <f>SUM(L466:X466)</f>
        <v>30000</v>
      </c>
      <c r="L466" s="241"/>
      <c r="M466" s="466">
        <v>30000</v>
      </c>
      <c r="N466" s="259"/>
      <c r="O466" s="259"/>
      <c r="P466" s="247"/>
      <c r="Q466" s="553"/>
      <c r="R466" s="553"/>
      <c r="S466" s="553"/>
      <c r="T466" s="553"/>
      <c r="U466" s="553"/>
      <c r="V466" s="553"/>
      <c r="W466" s="553"/>
      <c r="X466" s="553"/>
      <c r="Y466" s="96"/>
      <c r="Z466" s="20"/>
      <c r="AA466" s="585"/>
      <c r="AB466" s="289"/>
      <c r="AC466" s="289"/>
      <c r="AD466" s="535">
        <f>AE466+AJ466</f>
        <v>0</v>
      </c>
      <c r="AE466" s="289"/>
      <c r="AF466" s="423"/>
      <c r="AG466" s="423"/>
      <c r="AH466" s="423"/>
      <c r="AI466" s="423"/>
      <c r="AJ466" s="289"/>
      <c r="AK466" s="20"/>
      <c r="AL466" s="20"/>
      <c r="AM466" s="20"/>
      <c r="AN466" s="20"/>
      <c r="AO466" s="20"/>
      <c r="AP466" s="20"/>
    </row>
    <row r="467" spans="1:42" ht="25.8" customHeight="1">
      <c r="A467" s="94"/>
      <c r="B467" s="203"/>
      <c r="C467" s="203" t="str">
        <f>LEFT(E467,3)</f>
        <v>210</v>
      </c>
      <c r="D467" s="638" t="str">
        <f>LEFT(E467,5)</f>
        <v>21007</v>
      </c>
      <c r="E467" s="219">
        <v>2100716</v>
      </c>
      <c r="F467" s="635" t="s">
        <v>554</v>
      </c>
      <c r="G467" s="291" t="s">
        <v>666</v>
      </c>
      <c r="H467" s="125" t="s">
        <v>70</v>
      </c>
      <c r="I467" s="125">
        <v>302</v>
      </c>
      <c r="J467" s="245">
        <v>3450</v>
      </c>
      <c r="K467" s="621">
        <f>SUM(L467:X467)</f>
        <v>3450</v>
      </c>
      <c r="L467" s="241"/>
      <c r="M467" s="259">
        <v>3450</v>
      </c>
      <c r="N467" s="259"/>
      <c r="O467" s="259"/>
      <c r="P467" s="245"/>
      <c r="Q467" s="553"/>
      <c r="R467" s="553"/>
      <c r="S467" s="553"/>
      <c r="T467" s="553"/>
      <c r="U467" s="553"/>
      <c r="V467" s="553"/>
      <c r="W467" s="553"/>
      <c r="X467" s="553"/>
      <c r="Y467" s="96"/>
      <c r="Z467" s="186" t="s">
        <v>316</v>
      </c>
      <c r="AA467" s="572"/>
      <c r="AB467" s="510"/>
      <c r="AC467" s="510"/>
      <c r="AD467" s="535">
        <f>AE467+AJ467</f>
        <v>0</v>
      </c>
      <c r="AE467" s="510"/>
      <c r="AF467" s="423"/>
      <c r="AG467" s="602"/>
      <c r="AH467" s="423"/>
      <c r="AI467" s="423"/>
      <c r="AJ467" s="289"/>
      <c r="AK467" s="20"/>
      <c r="AL467" s="20"/>
      <c r="AM467" s="20"/>
      <c r="AN467" s="20"/>
      <c r="AO467" s="20"/>
      <c r="AP467" s="20"/>
    </row>
    <row r="468" spans="1:42" ht="25.2" customHeight="1">
      <c r="A468" s="94"/>
      <c r="B468" s="203"/>
      <c r="C468" s="203" t="str">
        <f>LEFT(E468,3)</f>
        <v>210</v>
      </c>
      <c r="D468" s="638" t="str">
        <f>LEFT(E468,5)</f>
        <v>21007</v>
      </c>
      <c r="E468" s="219">
        <v>2100716</v>
      </c>
      <c r="F468" s="635" t="s">
        <v>554</v>
      </c>
      <c r="G468" s="291" t="s">
        <v>447</v>
      </c>
      <c r="H468" s="125" t="s">
        <v>70</v>
      </c>
      <c r="I468" s="125">
        <v>302</v>
      </c>
      <c r="J468" s="245">
        <v>8000</v>
      </c>
      <c r="K468" s="621">
        <f>SUM(L468:X468)</f>
        <v>8000</v>
      </c>
      <c r="L468" s="241"/>
      <c r="M468" s="259">
        <v>8000</v>
      </c>
      <c r="N468" s="259"/>
      <c r="O468" s="259"/>
      <c r="P468" s="127"/>
      <c r="Q468" s="553"/>
      <c r="R468" s="553"/>
      <c r="S468" s="553"/>
      <c r="T468" s="553"/>
      <c r="U468" s="553"/>
      <c r="V468" s="553"/>
      <c r="W468" s="553"/>
      <c r="X468" s="553"/>
      <c r="Y468" s="96"/>
      <c r="Z468" s="186" t="s">
        <v>448</v>
      </c>
      <c r="AA468" s="572"/>
      <c r="AB468" s="510"/>
      <c r="AC468" s="510"/>
      <c r="AD468" s="535">
        <f>AE468+AJ468</f>
        <v>0</v>
      </c>
      <c r="AE468" s="510"/>
      <c r="AF468" s="423"/>
      <c r="AG468" s="602"/>
      <c r="AH468" s="423"/>
      <c r="AI468" s="423"/>
      <c r="AJ468" s="289"/>
      <c r="AK468" s="20"/>
      <c r="AL468" s="20"/>
      <c r="AM468" s="20"/>
      <c r="AN468" s="20"/>
      <c r="AO468" s="20"/>
      <c r="AP468" s="20"/>
    </row>
    <row r="469" spans="1:42" ht="19.2" customHeight="1">
      <c r="A469" s="94"/>
      <c r="B469" s="203"/>
      <c r="C469" s="203" t="str">
        <f>LEFT(E469,3)</f>
        <v>210</v>
      </c>
      <c r="D469" s="638" t="str">
        <f>LEFT(E469,5)</f>
        <v>21007</v>
      </c>
      <c r="E469" s="219">
        <v>2100716</v>
      </c>
      <c r="F469" s="635" t="s">
        <v>554</v>
      </c>
      <c r="G469" s="291" t="s">
        <v>667</v>
      </c>
      <c r="H469" s="125" t="s">
        <v>70</v>
      </c>
      <c r="I469" s="125">
        <v>302</v>
      </c>
      <c r="J469" s="245">
        <v>6408</v>
      </c>
      <c r="K469" s="621">
        <f>SUM(L469:X469)</f>
        <v>6408</v>
      </c>
      <c r="L469" s="241"/>
      <c r="M469" s="259">
        <v>6408</v>
      </c>
      <c r="N469" s="259"/>
      <c r="O469" s="259"/>
      <c r="P469" s="127"/>
      <c r="Q469" s="553"/>
      <c r="R469" s="553"/>
      <c r="S469" s="553"/>
      <c r="T469" s="553"/>
      <c r="U469" s="553"/>
      <c r="V469" s="553"/>
      <c r="W469" s="553"/>
      <c r="X469" s="553"/>
      <c r="Y469" s="96"/>
      <c r="Z469" s="187" t="s">
        <v>317</v>
      </c>
      <c r="AA469" s="573"/>
      <c r="AB469" s="187"/>
      <c r="AC469" s="187"/>
      <c r="AD469" s="535">
        <f>AE469+AJ469</f>
        <v>0</v>
      </c>
      <c r="AE469" s="187"/>
      <c r="AF469" s="423"/>
      <c r="AG469" s="604"/>
      <c r="AH469" s="423"/>
      <c r="AI469" s="423"/>
      <c r="AJ469" s="289"/>
      <c r="AK469" s="20"/>
      <c r="AL469" s="20"/>
      <c r="AM469" s="20"/>
      <c r="AN469" s="20"/>
      <c r="AO469" s="20"/>
      <c r="AP469" s="20"/>
    </row>
    <row r="470" spans="1:42" ht="30.6" customHeight="1">
      <c r="A470" s="104"/>
      <c r="B470" s="203"/>
      <c r="C470" s="203" t="str">
        <f t="shared" ref="C470:C476" si="172">LEFT(E470,3)</f>
        <v>210</v>
      </c>
      <c r="D470" s="638" t="str">
        <f t="shared" ref="D470:D476" si="173">LEFT(E470,5)</f>
        <v>21007</v>
      </c>
      <c r="E470" s="219">
        <v>2100716</v>
      </c>
      <c r="F470" s="635" t="s">
        <v>554</v>
      </c>
      <c r="G470" s="291" t="s">
        <v>665</v>
      </c>
      <c r="H470" s="125" t="s">
        <v>70</v>
      </c>
      <c r="I470" s="125">
        <v>302</v>
      </c>
      <c r="J470" s="127">
        <v>179000</v>
      </c>
      <c r="K470" s="621">
        <f t="shared" si="166"/>
        <v>197000</v>
      </c>
      <c r="L470" s="241"/>
      <c r="M470" s="467">
        <v>197000</v>
      </c>
      <c r="N470" s="259"/>
      <c r="O470" s="259"/>
      <c r="P470" s="245"/>
      <c r="Q470" s="553"/>
      <c r="R470" s="553"/>
      <c r="S470" s="553"/>
      <c r="T470" s="553"/>
      <c r="U470" s="553"/>
      <c r="V470" s="553"/>
      <c r="W470" s="553"/>
      <c r="X470" s="553"/>
      <c r="Y470" s="96"/>
      <c r="Z470" s="510" t="s">
        <v>806</v>
      </c>
      <c r="AA470" s="572"/>
      <c r="AB470" s="510"/>
      <c r="AC470" s="510"/>
      <c r="AD470" s="535">
        <f t="shared" si="153"/>
        <v>0</v>
      </c>
      <c r="AE470" s="510"/>
      <c r="AF470" s="423"/>
      <c r="AG470" s="602"/>
      <c r="AH470" s="423"/>
      <c r="AI470" s="423"/>
      <c r="AJ470" s="289"/>
      <c r="AK470" s="20"/>
      <c r="AL470" s="20"/>
      <c r="AM470" s="20"/>
      <c r="AN470" s="20"/>
      <c r="AO470" s="20"/>
      <c r="AP470" s="20"/>
    </row>
    <row r="471" spans="1:42" ht="19.2" customHeight="1">
      <c r="A471" s="94"/>
      <c r="B471" s="203"/>
      <c r="C471" s="203" t="str">
        <f t="shared" si="172"/>
        <v>210</v>
      </c>
      <c r="D471" s="638" t="str">
        <f t="shared" si="173"/>
        <v>21007</v>
      </c>
      <c r="E471" s="219">
        <v>2100716</v>
      </c>
      <c r="F471" s="635" t="s">
        <v>554</v>
      </c>
      <c r="G471" s="291" t="s">
        <v>668</v>
      </c>
      <c r="H471" s="125" t="s">
        <v>70</v>
      </c>
      <c r="I471" s="125">
        <v>302</v>
      </c>
      <c r="J471" s="245">
        <v>14300</v>
      </c>
      <c r="K471" s="621">
        <f t="shared" si="166"/>
        <v>15800</v>
      </c>
      <c r="L471" s="241"/>
      <c r="M471" s="259">
        <v>15800</v>
      </c>
      <c r="N471" s="259"/>
      <c r="O471" s="259"/>
      <c r="P471" s="127"/>
      <c r="Q471" s="553"/>
      <c r="R471" s="553"/>
      <c r="S471" s="553"/>
      <c r="T471" s="553"/>
      <c r="U471" s="553"/>
      <c r="V471" s="553"/>
      <c r="W471" s="553"/>
      <c r="X471" s="553"/>
      <c r="Y471" s="96"/>
      <c r="Z471" s="510" t="s">
        <v>808</v>
      </c>
      <c r="AA471" s="572"/>
      <c r="AB471" s="510"/>
      <c r="AC471" s="510"/>
      <c r="AD471" s="535">
        <f t="shared" si="153"/>
        <v>0</v>
      </c>
      <c r="AE471" s="510"/>
      <c r="AF471" s="423"/>
      <c r="AG471" s="423"/>
      <c r="AH471" s="423"/>
      <c r="AI471" s="423"/>
      <c r="AJ471" s="289"/>
      <c r="AK471" s="20"/>
      <c r="AL471" s="20"/>
      <c r="AM471" s="20"/>
      <c r="AN471" s="20"/>
      <c r="AO471" s="20"/>
      <c r="AP471" s="20"/>
    </row>
    <row r="472" spans="1:42" ht="19.2" customHeight="1">
      <c r="A472" s="94"/>
      <c r="B472" s="203"/>
      <c r="C472" s="203" t="str">
        <f t="shared" si="172"/>
        <v>210</v>
      </c>
      <c r="D472" s="638" t="str">
        <f t="shared" si="173"/>
        <v>21007</v>
      </c>
      <c r="E472" s="219">
        <v>2100716</v>
      </c>
      <c r="F472" s="635" t="s">
        <v>554</v>
      </c>
      <c r="G472" s="291" t="s">
        <v>669</v>
      </c>
      <c r="H472" s="125" t="s">
        <v>70</v>
      </c>
      <c r="I472" s="125">
        <v>302</v>
      </c>
      <c r="J472" s="245">
        <v>20000</v>
      </c>
      <c r="K472" s="621">
        <f t="shared" si="166"/>
        <v>20000</v>
      </c>
      <c r="L472" s="241"/>
      <c r="M472" s="259">
        <v>20000</v>
      </c>
      <c r="N472" s="259"/>
      <c r="O472" s="259"/>
      <c r="P472" s="127"/>
      <c r="Q472" s="553"/>
      <c r="R472" s="553"/>
      <c r="S472" s="553"/>
      <c r="T472" s="553"/>
      <c r="U472" s="553"/>
      <c r="V472" s="553"/>
      <c r="W472" s="553"/>
      <c r="X472" s="553"/>
      <c r="Y472" s="96"/>
      <c r="Z472" s="20"/>
      <c r="AA472" s="585"/>
      <c r="AB472" s="289"/>
      <c r="AC472" s="289"/>
      <c r="AD472" s="535">
        <f t="shared" si="153"/>
        <v>0</v>
      </c>
      <c r="AE472" s="289"/>
      <c r="AF472" s="423"/>
      <c r="AG472" s="423"/>
      <c r="AH472" s="423"/>
      <c r="AI472" s="423"/>
      <c r="AJ472" s="289"/>
      <c r="AK472" s="20"/>
      <c r="AL472" s="20"/>
      <c r="AM472" s="20"/>
      <c r="AN472" s="20"/>
      <c r="AO472" s="20"/>
      <c r="AP472" s="20"/>
    </row>
    <row r="473" spans="1:42" ht="19.2" customHeight="1">
      <c r="A473" s="94"/>
      <c r="B473" s="203"/>
      <c r="C473" s="203" t="str">
        <f t="shared" si="172"/>
        <v>210</v>
      </c>
      <c r="D473" s="638" t="str">
        <f t="shared" si="173"/>
        <v>21007</v>
      </c>
      <c r="E473" s="219">
        <v>2100799</v>
      </c>
      <c r="F473" s="635" t="s">
        <v>554</v>
      </c>
      <c r="G473" s="291" t="s">
        <v>7</v>
      </c>
      <c r="H473" s="200" t="s">
        <v>702</v>
      </c>
      <c r="I473" s="125">
        <v>302</v>
      </c>
      <c r="J473" s="245">
        <v>6700</v>
      </c>
      <c r="K473" s="621">
        <f t="shared" si="166"/>
        <v>6700</v>
      </c>
      <c r="L473" s="241"/>
      <c r="M473" s="463"/>
      <c r="N473" s="140"/>
      <c r="O473" s="140"/>
      <c r="P473" s="97"/>
      <c r="Q473" s="97">
        <v>6700</v>
      </c>
      <c r="R473" s="558"/>
      <c r="S473" s="558"/>
      <c r="T473" s="558"/>
      <c r="U473" s="558"/>
      <c r="V473" s="558"/>
      <c r="W473" s="558"/>
      <c r="X473" s="558"/>
      <c r="Y473" s="97"/>
      <c r="Z473" s="20"/>
      <c r="AA473" s="585"/>
      <c r="AB473" s="289"/>
      <c r="AC473" s="289"/>
      <c r="AD473" s="535">
        <f t="shared" si="153"/>
        <v>0</v>
      </c>
      <c r="AE473" s="289"/>
      <c r="AF473" s="423"/>
      <c r="AG473" s="423"/>
      <c r="AH473" s="423"/>
      <c r="AI473" s="423"/>
      <c r="AJ473" s="289"/>
      <c r="AK473" s="20"/>
      <c r="AL473" s="20"/>
      <c r="AM473" s="20"/>
      <c r="AN473" s="20"/>
      <c r="AO473" s="20"/>
      <c r="AP473" s="20"/>
    </row>
    <row r="474" spans="1:42" ht="19.2" customHeight="1">
      <c r="A474" s="94"/>
      <c r="B474" s="203"/>
      <c r="C474" s="203" t="str">
        <f t="shared" si="172"/>
        <v>210</v>
      </c>
      <c r="D474" s="638" t="str">
        <f t="shared" si="173"/>
        <v>21007</v>
      </c>
      <c r="E474" s="219">
        <v>2100799</v>
      </c>
      <c r="F474" s="635" t="s">
        <v>554</v>
      </c>
      <c r="G474" s="291" t="s">
        <v>8</v>
      </c>
      <c r="H474" s="200" t="s">
        <v>702</v>
      </c>
      <c r="I474" s="125">
        <v>302</v>
      </c>
      <c r="J474" s="245">
        <v>8000</v>
      </c>
      <c r="K474" s="621">
        <f t="shared" si="166"/>
        <v>8000</v>
      </c>
      <c r="L474" s="241"/>
      <c r="M474" s="463"/>
      <c r="N474" s="140"/>
      <c r="O474" s="140"/>
      <c r="P474" s="97"/>
      <c r="Q474" s="97">
        <v>8000</v>
      </c>
      <c r="R474" s="558"/>
      <c r="S474" s="558"/>
      <c r="T474" s="558"/>
      <c r="U474" s="558"/>
      <c r="V474" s="558"/>
      <c r="W474" s="558"/>
      <c r="X474" s="558"/>
      <c r="Y474" s="97"/>
      <c r="Z474" s="20"/>
      <c r="AA474" s="585"/>
      <c r="AB474" s="289"/>
      <c r="AC474" s="289"/>
      <c r="AD474" s="535">
        <f t="shared" si="153"/>
        <v>0</v>
      </c>
      <c r="AE474" s="289"/>
      <c r="AF474" s="423"/>
      <c r="AG474" s="423"/>
      <c r="AH474" s="423"/>
      <c r="AI474" s="423"/>
      <c r="AJ474" s="289"/>
      <c r="AK474" s="20"/>
      <c r="AL474" s="20"/>
      <c r="AM474" s="20"/>
      <c r="AN474" s="20"/>
      <c r="AO474" s="20"/>
      <c r="AP474" s="20"/>
    </row>
    <row r="475" spans="1:42" ht="19.2" customHeight="1">
      <c r="A475" s="94"/>
      <c r="B475" s="203"/>
      <c r="C475" s="203" t="str">
        <f t="shared" si="172"/>
        <v>210</v>
      </c>
      <c r="D475" s="638" t="str">
        <f t="shared" si="173"/>
        <v>21007</v>
      </c>
      <c r="E475" s="219">
        <v>2100717</v>
      </c>
      <c r="F475" s="635" t="s">
        <v>554</v>
      </c>
      <c r="G475" s="291" t="s">
        <v>9</v>
      </c>
      <c r="H475" s="200" t="s">
        <v>702</v>
      </c>
      <c r="I475" s="125">
        <v>302</v>
      </c>
      <c r="J475" s="245">
        <v>10400</v>
      </c>
      <c r="K475" s="621">
        <f t="shared" si="166"/>
        <v>10400</v>
      </c>
      <c r="L475" s="241"/>
      <c r="M475" s="463"/>
      <c r="N475" s="140"/>
      <c r="O475" s="140"/>
      <c r="P475" s="97"/>
      <c r="Q475" s="97">
        <v>10400</v>
      </c>
      <c r="R475" s="558"/>
      <c r="S475" s="558"/>
      <c r="T475" s="558"/>
      <c r="U475" s="558"/>
      <c r="V475" s="558"/>
      <c r="W475" s="558"/>
      <c r="X475" s="558"/>
      <c r="Y475" s="97"/>
      <c r="Z475" s="20"/>
      <c r="AA475" s="585"/>
      <c r="AB475" s="289"/>
      <c r="AC475" s="289"/>
      <c r="AD475" s="535">
        <f t="shared" si="153"/>
        <v>0</v>
      </c>
      <c r="AE475" s="289"/>
      <c r="AF475" s="423"/>
      <c r="AG475" s="423"/>
      <c r="AH475" s="423"/>
      <c r="AI475" s="423"/>
      <c r="AJ475" s="289"/>
      <c r="AK475" s="20"/>
      <c r="AL475" s="20"/>
      <c r="AM475" s="20"/>
      <c r="AN475" s="20"/>
      <c r="AO475" s="20"/>
      <c r="AP475" s="20"/>
    </row>
    <row r="476" spans="1:42" ht="19.2" customHeight="1">
      <c r="A476" s="94"/>
      <c r="B476" s="203"/>
      <c r="C476" s="203" t="str">
        <f t="shared" si="172"/>
        <v>210</v>
      </c>
      <c r="D476" s="638" t="str">
        <f t="shared" si="173"/>
        <v>21007</v>
      </c>
      <c r="E476" s="219">
        <v>2100799</v>
      </c>
      <c r="F476" s="635" t="s">
        <v>554</v>
      </c>
      <c r="G476" s="291" t="s">
        <v>42</v>
      </c>
      <c r="H476" s="200" t="s">
        <v>702</v>
      </c>
      <c r="I476" s="125">
        <v>302</v>
      </c>
      <c r="J476" s="245">
        <v>117000</v>
      </c>
      <c r="K476" s="621">
        <f t="shared" si="166"/>
        <v>117000</v>
      </c>
      <c r="L476" s="241"/>
      <c r="M476" s="463"/>
      <c r="N476" s="140"/>
      <c r="O476" s="140"/>
      <c r="P476" s="97"/>
      <c r="Q476" s="97">
        <v>117000</v>
      </c>
      <c r="R476" s="558"/>
      <c r="S476" s="558"/>
      <c r="T476" s="558"/>
      <c r="U476" s="558"/>
      <c r="V476" s="558"/>
      <c r="W476" s="558"/>
      <c r="X476" s="558"/>
      <c r="Y476" s="97"/>
      <c r="Z476" s="20"/>
      <c r="AA476" s="585"/>
      <c r="AB476" s="289"/>
      <c r="AC476" s="289"/>
      <c r="AD476" s="535">
        <f t="shared" si="153"/>
        <v>0</v>
      </c>
      <c r="AE476" s="289"/>
      <c r="AF476" s="423"/>
      <c r="AG476" s="423"/>
      <c r="AH476" s="423"/>
      <c r="AI476" s="423"/>
      <c r="AJ476" s="289"/>
      <c r="AK476" s="20"/>
      <c r="AL476" s="20"/>
      <c r="AM476" s="20"/>
      <c r="AN476" s="20"/>
      <c r="AO476" s="20"/>
      <c r="AP476" s="20"/>
    </row>
    <row r="477" spans="1:42" ht="25.8" customHeight="1">
      <c r="A477" s="94"/>
      <c r="B477" s="203"/>
      <c r="C477" s="203" t="str">
        <f t="shared" ref="C477:C483" si="174">LEFT(E477,3)</f>
        <v>210</v>
      </c>
      <c r="D477" s="638" t="str">
        <f t="shared" ref="D477:D483" si="175">LEFT(E477,5)</f>
        <v>21007</v>
      </c>
      <c r="E477" s="219">
        <v>2100716</v>
      </c>
      <c r="F477" s="635" t="s">
        <v>554</v>
      </c>
      <c r="G477" s="288" t="s">
        <v>36</v>
      </c>
      <c r="H477" s="38" t="s">
        <v>65</v>
      </c>
      <c r="I477" s="125">
        <v>302</v>
      </c>
      <c r="J477" s="245">
        <v>80000</v>
      </c>
      <c r="K477" s="621">
        <f t="shared" si="166"/>
        <v>80000</v>
      </c>
      <c r="L477" s="241"/>
      <c r="M477" s="140">
        <v>80000</v>
      </c>
      <c r="N477" s="259"/>
      <c r="P477" s="247"/>
      <c r="Q477" s="553"/>
      <c r="R477" s="553"/>
      <c r="S477" s="553"/>
      <c r="T477" s="553"/>
      <c r="U477" s="553"/>
      <c r="V477" s="553"/>
      <c r="W477" s="553"/>
      <c r="X477" s="553"/>
      <c r="Y477" s="532"/>
      <c r="Z477" s="20"/>
      <c r="AA477" s="585"/>
      <c r="AB477" s="289"/>
      <c r="AC477" s="289"/>
      <c r="AD477" s="535">
        <f t="shared" si="153"/>
        <v>0</v>
      </c>
      <c r="AE477" s="289"/>
      <c r="AF477" s="423"/>
      <c r="AG477" s="423"/>
      <c r="AH477" s="423"/>
      <c r="AI477" s="423"/>
      <c r="AJ477" s="289"/>
      <c r="AK477" s="20"/>
      <c r="AL477" s="20"/>
      <c r="AM477" s="20"/>
      <c r="AN477" s="20"/>
      <c r="AO477" s="20"/>
      <c r="AP477" s="20"/>
    </row>
    <row r="478" spans="1:42" ht="25.8" customHeight="1">
      <c r="A478" s="94"/>
      <c r="B478" s="203"/>
      <c r="C478" s="203" t="str">
        <f t="shared" si="174"/>
        <v>210</v>
      </c>
      <c r="D478" s="638" t="str">
        <f t="shared" si="175"/>
        <v>21007</v>
      </c>
      <c r="E478" s="219">
        <v>2100716</v>
      </c>
      <c r="F478" s="635" t="s">
        <v>554</v>
      </c>
      <c r="G478" s="288" t="s">
        <v>698</v>
      </c>
      <c r="H478" s="38" t="s">
        <v>702</v>
      </c>
      <c r="I478" s="125">
        <v>302</v>
      </c>
      <c r="J478" s="245">
        <v>1150000</v>
      </c>
      <c r="K478" s="621">
        <f t="shared" si="166"/>
        <v>1150000</v>
      </c>
      <c r="L478" s="241"/>
      <c r="M478" s="463"/>
      <c r="N478" s="140"/>
      <c r="O478" s="140"/>
      <c r="P478" s="97"/>
      <c r="Q478" s="97">
        <v>1150000</v>
      </c>
      <c r="R478" s="558"/>
      <c r="S478" s="558"/>
      <c r="T478" s="558"/>
      <c r="U478" s="558"/>
      <c r="V478" s="558"/>
      <c r="W478" s="558"/>
      <c r="X478" s="558"/>
      <c r="Y478" s="97"/>
      <c r="Z478" s="20"/>
      <c r="AA478" s="585"/>
      <c r="AB478" s="289"/>
      <c r="AC478" s="289"/>
      <c r="AD478" s="535">
        <f t="shared" si="153"/>
        <v>0</v>
      </c>
      <c r="AE478" s="289"/>
      <c r="AF478" s="423"/>
      <c r="AG478" s="423"/>
      <c r="AH478" s="423"/>
      <c r="AI478" s="423"/>
      <c r="AJ478" s="289"/>
      <c r="AK478" s="20"/>
      <c r="AL478" s="20"/>
      <c r="AM478" s="20"/>
      <c r="AN478" s="20"/>
      <c r="AO478" s="20"/>
      <c r="AP478" s="20"/>
    </row>
    <row r="479" spans="1:42" ht="19.2" customHeight="1">
      <c r="A479" s="94"/>
      <c r="B479" s="203"/>
      <c r="C479" s="203" t="str">
        <f t="shared" si="174"/>
        <v>210</v>
      </c>
      <c r="D479" s="638" t="str">
        <f t="shared" si="175"/>
        <v>21007</v>
      </c>
      <c r="E479" s="219">
        <v>2100716</v>
      </c>
      <c r="F479" s="635" t="s">
        <v>554</v>
      </c>
      <c r="G479" s="288" t="s">
        <v>35</v>
      </c>
      <c r="H479" s="38" t="s">
        <v>702</v>
      </c>
      <c r="I479" s="125">
        <v>302</v>
      </c>
      <c r="J479" s="245">
        <v>165000</v>
      </c>
      <c r="K479" s="621">
        <f t="shared" si="166"/>
        <v>165000</v>
      </c>
      <c r="L479" s="241"/>
      <c r="M479" s="463"/>
      <c r="N479" s="140"/>
      <c r="O479" s="140"/>
      <c r="P479" s="97"/>
      <c r="Q479" s="97">
        <v>165000</v>
      </c>
      <c r="R479" s="558"/>
      <c r="S479" s="558"/>
      <c r="T479" s="558"/>
      <c r="U479" s="558"/>
      <c r="V479" s="558"/>
      <c r="W479" s="558"/>
      <c r="X479" s="558"/>
      <c r="Y479" s="97"/>
      <c r="Z479" s="20"/>
      <c r="AA479" s="585"/>
      <c r="AB479" s="289"/>
      <c r="AC479" s="289"/>
      <c r="AD479" s="535">
        <f t="shared" si="153"/>
        <v>0</v>
      </c>
      <c r="AE479" s="289"/>
      <c r="AF479" s="423"/>
      <c r="AG479" s="423"/>
      <c r="AH479" s="423"/>
      <c r="AI479" s="423"/>
      <c r="AJ479" s="289"/>
      <c r="AK479" s="20"/>
      <c r="AL479" s="20"/>
      <c r="AM479" s="20"/>
      <c r="AN479" s="20"/>
      <c r="AO479" s="20"/>
      <c r="AP479" s="20"/>
    </row>
    <row r="480" spans="1:42" ht="19.2" customHeight="1">
      <c r="A480" s="94"/>
      <c r="B480" s="203"/>
      <c r="C480" s="203" t="str">
        <f t="shared" si="174"/>
        <v>210</v>
      </c>
      <c r="D480" s="638" t="str">
        <f t="shared" si="175"/>
        <v>21007</v>
      </c>
      <c r="E480" s="219">
        <v>2100716</v>
      </c>
      <c r="F480" s="635" t="s">
        <v>554</v>
      </c>
      <c r="G480" s="288" t="s">
        <v>37</v>
      </c>
      <c r="H480" s="38" t="s">
        <v>702</v>
      </c>
      <c r="I480" s="125">
        <v>302</v>
      </c>
      <c r="J480" s="245">
        <v>100000</v>
      </c>
      <c r="K480" s="621">
        <f t="shared" si="166"/>
        <v>100000</v>
      </c>
      <c r="L480" s="241"/>
      <c r="M480" s="463"/>
      <c r="N480" s="140"/>
      <c r="O480" s="140"/>
      <c r="P480" s="97"/>
      <c r="Q480" s="97">
        <v>100000</v>
      </c>
      <c r="R480" s="558"/>
      <c r="S480" s="558"/>
      <c r="T480" s="558"/>
      <c r="U480" s="558"/>
      <c r="V480" s="558"/>
      <c r="W480" s="558"/>
      <c r="X480" s="558"/>
      <c r="Y480" s="97"/>
      <c r="Z480" s="20"/>
      <c r="AA480" s="585"/>
      <c r="AB480" s="289"/>
      <c r="AC480" s="289"/>
      <c r="AD480" s="535">
        <f t="shared" si="153"/>
        <v>0</v>
      </c>
      <c r="AE480" s="289"/>
      <c r="AF480" s="423"/>
      <c r="AG480" s="423"/>
      <c r="AH480" s="423"/>
      <c r="AI480" s="423"/>
      <c r="AJ480" s="289"/>
      <c r="AK480" s="20"/>
      <c r="AL480" s="20"/>
      <c r="AM480" s="20"/>
      <c r="AN480" s="20"/>
      <c r="AO480" s="20"/>
      <c r="AP480" s="20"/>
    </row>
    <row r="481" spans="1:42" ht="19.2" customHeight="1">
      <c r="A481" s="94"/>
      <c r="B481" s="203"/>
      <c r="C481" s="203" t="str">
        <f t="shared" si="174"/>
        <v>210</v>
      </c>
      <c r="D481" s="638" t="str">
        <f t="shared" si="175"/>
        <v>21007</v>
      </c>
      <c r="E481" s="219">
        <v>2100716</v>
      </c>
      <c r="F481" s="635" t="s">
        <v>554</v>
      </c>
      <c r="G481" s="288" t="s">
        <v>38</v>
      </c>
      <c r="H481" s="38" t="s">
        <v>702</v>
      </c>
      <c r="I481" s="125">
        <v>302</v>
      </c>
      <c r="J481" s="245">
        <v>14000</v>
      </c>
      <c r="K481" s="621">
        <f t="shared" si="166"/>
        <v>14000</v>
      </c>
      <c r="L481" s="241"/>
      <c r="M481" s="463"/>
      <c r="N481" s="140"/>
      <c r="O481" s="140"/>
      <c r="P481" s="97"/>
      <c r="Q481" s="97">
        <v>14000</v>
      </c>
      <c r="R481" s="558"/>
      <c r="S481" s="558"/>
      <c r="T481" s="558"/>
      <c r="U481" s="558"/>
      <c r="V481" s="558"/>
      <c r="W481" s="558"/>
      <c r="X481" s="558"/>
      <c r="Y481" s="97"/>
      <c r="Z481" s="20"/>
      <c r="AA481" s="585"/>
      <c r="AB481" s="289"/>
      <c r="AC481" s="289"/>
      <c r="AD481" s="535">
        <f t="shared" si="153"/>
        <v>0</v>
      </c>
      <c r="AE481" s="289"/>
      <c r="AF481" s="423"/>
      <c r="AG481" s="423"/>
      <c r="AH481" s="423"/>
      <c r="AI481" s="423"/>
      <c r="AJ481" s="289"/>
      <c r="AK481" s="20"/>
      <c r="AL481" s="20"/>
      <c r="AM481" s="20"/>
      <c r="AN481" s="20"/>
      <c r="AO481" s="20"/>
      <c r="AP481" s="20"/>
    </row>
    <row r="482" spans="1:42" ht="19.2" customHeight="1">
      <c r="A482" s="94"/>
      <c r="B482" s="203"/>
      <c r="C482" s="203" t="str">
        <f t="shared" si="174"/>
        <v>210</v>
      </c>
      <c r="D482" s="638" t="str">
        <f t="shared" si="175"/>
        <v>21007</v>
      </c>
      <c r="E482" s="219">
        <v>2100716</v>
      </c>
      <c r="F482" s="635" t="s">
        <v>554</v>
      </c>
      <c r="G482" s="288" t="s">
        <v>40</v>
      </c>
      <c r="H482" s="38" t="s">
        <v>702</v>
      </c>
      <c r="I482" s="125">
        <v>302</v>
      </c>
      <c r="J482" s="245">
        <v>28600</v>
      </c>
      <c r="K482" s="621">
        <f t="shared" si="166"/>
        <v>28600</v>
      </c>
      <c r="L482" s="241"/>
      <c r="M482" s="463"/>
      <c r="N482" s="140"/>
      <c r="O482" s="140"/>
      <c r="P482" s="97"/>
      <c r="Q482" s="97">
        <v>28600</v>
      </c>
      <c r="R482" s="558"/>
      <c r="S482" s="558"/>
      <c r="T482" s="558"/>
      <c r="U482" s="558"/>
      <c r="V482" s="558"/>
      <c r="W482" s="558"/>
      <c r="X482" s="558"/>
      <c r="Y482" s="97"/>
      <c r="Z482" s="20"/>
      <c r="AA482" s="585"/>
      <c r="AB482" s="289"/>
      <c r="AC482" s="289"/>
      <c r="AD482" s="535">
        <f t="shared" si="153"/>
        <v>0</v>
      </c>
      <c r="AE482" s="289"/>
      <c r="AF482" s="423"/>
      <c r="AG482" s="423"/>
      <c r="AH482" s="423"/>
      <c r="AI482" s="423"/>
      <c r="AJ482" s="289"/>
      <c r="AK482" s="20"/>
      <c r="AL482" s="20"/>
      <c r="AM482" s="20"/>
      <c r="AN482" s="20"/>
      <c r="AO482" s="20"/>
      <c r="AP482" s="20"/>
    </row>
    <row r="483" spans="1:42" ht="19.2" customHeight="1">
      <c r="A483" s="94"/>
      <c r="B483" s="203"/>
      <c r="C483" s="203" t="str">
        <f t="shared" si="174"/>
        <v>210</v>
      </c>
      <c r="D483" s="638" t="str">
        <f t="shared" si="175"/>
        <v>21007</v>
      </c>
      <c r="E483" s="219">
        <v>2100716</v>
      </c>
      <c r="F483" s="635" t="s">
        <v>554</v>
      </c>
      <c r="G483" s="288" t="s">
        <v>39</v>
      </c>
      <c r="H483" s="38" t="s">
        <v>702</v>
      </c>
      <c r="I483" s="125">
        <v>302</v>
      </c>
      <c r="J483" s="245">
        <v>50000</v>
      </c>
      <c r="K483" s="621">
        <f t="shared" si="166"/>
        <v>50000</v>
      </c>
      <c r="L483" s="241"/>
      <c r="M483" s="463"/>
      <c r="N483" s="140"/>
      <c r="O483" s="140"/>
      <c r="P483" s="97"/>
      <c r="Q483" s="97">
        <v>50000</v>
      </c>
      <c r="R483" s="558"/>
      <c r="S483" s="558"/>
      <c r="T483" s="558"/>
      <c r="U483" s="558"/>
      <c r="V483" s="558"/>
      <c r="W483" s="558"/>
      <c r="X483" s="558"/>
      <c r="Y483" s="97"/>
      <c r="Z483" s="20"/>
      <c r="AA483" s="585"/>
      <c r="AB483" s="289"/>
      <c r="AC483" s="289"/>
      <c r="AD483" s="535">
        <f t="shared" si="153"/>
        <v>0</v>
      </c>
      <c r="AE483" s="289"/>
      <c r="AF483" s="423"/>
      <c r="AG483" s="423"/>
      <c r="AH483" s="423"/>
      <c r="AI483" s="423"/>
      <c r="AJ483" s="289"/>
      <c r="AK483" s="20"/>
      <c r="AL483" s="20"/>
      <c r="AM483" s="20"/>
      <c r="AN483" s="20"/>
      <c r="AO483" s="20"/>
      <c r="AP483" s="20"/>
    </row>
    <row r="484" spans="1:42" ht="19.2" customHeight="1">
      <c r="A484" s="94"/>
      <c r="B484" s="203"/>
      <c r="C484" s="203"/>
      <c r="D484" s="638" t="str">
        <f t="shared" ref="D484" si="176">LEFT(E484,5)</f>
        <v/>
      </c>
      <c r="E484" s="219"/>
      <c r="F484" s="7"/>
      <c r="G484" s="291"/>
      <c r="H484" s="200"/>
      <c r="I484" s="125"/>
      <c r="J484" s="245"/>
      <c r="K484" s="621">
        <f t="shared" si="166"/>
        <v>0</v>
      </c>
      <c r="L484" s="241"/>
      <c r="M484" s="463"/>
      <c r="N484" s="140"/>
      <c r="O484" s="140"/>
      <c r="P484" s="97"/>
      <c r="Q484" s="558"/>
      <c r="R484" s="558"/>
      <c r="S484" s="558"/>
      <c r="T484" s="558"/>
      <c r="U484" s="558"/>
      <c r="V484" s="558"/>
      <c r="W484" s="558"/>
      <c r="X484" s="558"/>
      <c r="Y484" s="97"/>
      <c r="Z484" s="20"/>
      <c r="AA484" s="585"/>
      <c r="AB484" s="289"/>
      <c r="AC484" s="289"/>
      <c r="AD484" s="535">
        <f t="shared" si="153"/>
        <v>0</v>
      </c>
      <c r="AE484" s="289"/>
      <c r="AF484" s="423"/>
      <c r="AG484" s="423"/>
      <c r="AH484" s="423"/>
      <c r="AI484" s="423"/>
      <c r="AJ484" s="289"/>
      <c r="AK484" s="20"/>
      <c r="AL484" s="20"/>
      <c r="AM484" s="20"/>
      <c r="AN484" s="20"/>
      <c r="AO484" s="20"/>
      <c r="AP484" s="20"/>
    </row>
    <row r="485" spans="1:42" ht="19.2" customHeight="1">
      <c r="A485" s="94" t="s">
        <v>398</v>
      </c>
      <c r="B485" s="203">
        <v>5</v>
      </c>
      <c r="C485" s="203" t="str">
        <f t="shared" ref="C485:C491" si="177">LEFT(E485,3)</f>
        <v/>
      </c>
      <c r="D485" s="638" t="str">
        <f t="shared" ref="D485:D491" si="178">LEFT(E485,5)</f>
        <v/>
      </c>
      <c r="E485" s="219"/>
      <c r="F485" s="7"/>
      <c r="G485" s="288"/>
      <c r="H485" s="38"/>
      <c r="I485" s="125"/>
      <c r="J485" s="245">
        <v>405396</v>
      </c>
      <c r="K485" s="621">
        <f t="shared" si="166"/>
        <v>773193</v>
      </c>
      <c r="L485" s="241">
        <f t="shared" ref="L485:X485" si="179">SUM(L486:L491)</f>
        <v>732436</v>
      </c>
      <c r="M485" s="272">
        <f t="shared" si="179"/>
        <v>0</v>
      </c>
      <c r="N485" s="272">
        <f t="shared" si="179"/>
        <v>40757</v>
      </c>
      <c r="O485" s="272">
        <f t="shared" si="179"/>
        <v>0</v>
      </c>
      <c r="P485" s="272">
        <f t="shared" si="179"/>
        <v>0</v>
      </c>
      <c r="Q485" s="272">
        <f t="shared" si="179"/>
        <v>0</v>
      </c>
      <c r="R485" s="272">
        <f t="shared" si="179"/>
        <v>0</v>
      </c>
      <c r="S485" s="272"/>
      <c r="T485" s="272"/>
      <c r="U485" s="272"/>
      <c r="V485" s="272">
        <f t="shared" si="179"/>
        <v>0</v>
      </c>
      <c r="W485" s="272">
        <f t="shared" si="179"/>
        <v>0</v>
      </c>
      <c r="X485" s="272">
        <f t="shared" si="179"/>
        <v>0</v>
      </c>
      <c r="Y485" s="272"/>
      <c r="Z485" s="20"/>
      <c r="AA485" s="585"/>
      <c r="AB485" s="289"/>
      <c r="AC485" s="289"/>
      <c r="AD485" s="535">
        <f t="shared" si="153"/>
        <v>0</v>
      </c>
      <c r="AE485" s="289"/>
      <c r="AF485" s="423"/>
      <c r="AG485" s="423"/>
      <c r="AH485" s="423"/>
      <c r="AI485" s="423"/>
      <c r="AJ485" s="289"/>
      <c r="AK485" s="20"/>
      <c r="AL485" s="20"/>
      <c r="AM485" s="20"/>
      <c r="AN485" s="20"/>
      <c r="AO485" s="20"/>
      <c r="AP485" s="20"/>
    </row>
    <row r="486" spans="1:42" ht="19.2" customHeight="1">
      <c r="A486" s="94"/>
      <c r="B486" s="203"/>
      <c r="C486" s="203" t="str">
        <f t="shared" si="177"/>
        <v>210</v>
      </c>
      <c r="D486" s="638" t="str">
        <f t="shared" si="178"/>
        <v>21003</v>
      </c>
      <c r="E486" s="219">
        <v>2100302</v>
      </c>
      <c r="F486" s="7" t="s">
        <v>399</v>
      </c>
      <c r="G486" s="283" t="s">
        <v>375</v>
      </c>
      <c r="H486" s="38" t="s">
        <v>415</v>
      </c>
      <c r="I486" s="125">
        <v>301</v>
      </c>
      <c r="J486" s="245">
        <v>300996</v>
      </c>
      <c r="K486" s="621">
        <f t="shared" si="166"/>
        <v>294636</v>
      </c>
      <c r="L486" s="241">
        <v>294636</v>
      </c>
      <c r="M486" s="463"/>
      <c r="N486" s="140"/>
      <c r="O486" s="140"/>
      <c r="P486" s="97"/>
      <c r="Q486" s="558"/>
      <c r="R486" s="558"/>
      <c r="S486" s="558"/>
      <c r="T486" s="558"/>
      <c r="U486" s="558"/>
      <c r="V486" s="558"/>
      <c r="W486" s="558"/>
      <c r="X486" s="558"/>
      <c r="Y486" s="97"/>
      <c r="Z486" s="473" t="s">
        <v>805</v>
      </c>
      <c r="AA486" s="574"/>
      <c r="AB486" s="473"/>
      <c r="AC486" s="473"/>
      <c r="AD486" s="535">
        <f t="shared" ref="AD486:AD557" si="180">AE486+AJ486</f>
        <v>0</v>
      </c>
      <c r="AE486" s="473"/>
      <c r="AF486" s="423"/>
      <c r="AG486" s="423"/>
      <c r="AH486" s="423"/>
      <c r="AI486" s="423"/>
      <c r="AJ486" s="289"/>
      <c r="AK486" s="20"/>
      <c r="AL486" s="20"/>
      <c r="AM486" s="20"/>
      <c r="AN486" s="20"/>
      <c r="AO486" s="20"/>
      <c r="AP486" s="20"/>
    </row>
    <row r="487" spans="1:42" ht="19.2" customHeight="1">
      <c r="A487" s="94"/>
      <c r="B487" s="203"/>
      <c r="C487" s="203" t="str">
        <f t="shared" si="177"/>
        <v>210</v>
      </c>
      <c r="D487" s="638" t="str">
        <f t="shared" si="178"/>
        <v>21003</v>
      </c>
      <c r="E487" s="219">
        <v>2100302</v>
      </c>
      <c r="F487" s="7" t="s">
        <v>399</v>
      </c>
      <c r="G487" s="283" t="s">
        <v>376</v>
      </c>
      <c r="H487" s="38" t="s">
        <v>415</v>
      </c>
      <c r="I487" s="125">
        <v>301</v>
      </c>
      <c r="J487" s="245">
        <v>61200</v>
      </c>
      <c r="K487" s="621">
        <f t="shared" si="166"/>
        <v>45000</v>
      </c>
      <c r="L487" s="241">
        <v>45000</v>
      </c>
      <c r="M487" s="463"/>
      <c r="N487" s="140"/>
      <c r="O487" s="140"/>
      <c r="P487" s="97"/>
      <c r="Q487" s="558"/>
      <c r="R487" s="558"/>
      <c r="S487" s="558"/>
      <c r="T487" s="558"/>
      <c r="U487" s="558"/>
      <c r="V487" s="558"/>
      <c r="W487" s="558"/>
      <c r="X487" s="558"/>
      <c r="Y487" s="97"/>
      <c r="AA487" s="574"/>
      <c r="AB487" s="473"/>
      <c r="AC487" s="473"/>
      <c r="AD487" s="535">
        <f t="shared" si="180"/>
        <v>0</v>
      </c>
      <c r="AE487" s="473"/>
      <c r="AF487" s="423"/>
      <c r="AG487" s="423"/>
      <c r="AH487" s="423"/>
      <c r="AI487" s="423"/>
      <c r="AJ487" s="289"/>
      <c r="AK487" s="20"/>
      <c r="AL487" s="20"/>
      <c r="AM487" s="20"/>
      <c r="AN487" s="20"/>
      <c r="AO487" s="20"/>
      <c r="AP487" s="20"/>
    </row>
    <row r="488" spans="1:42" ht="19.2" customHeight="1">
      <c r="A488" s="94"/>
      <c r="B488" s="203"/>
      <c r="C488" s="637" t="str">
        <f t="shared" ref="C488:C490" si="181">LEFT(E488,3)</f>
        <v>210</v>
      </c>
      <c r="D488" s="638" t="str">
        <f t="shared" ref="D488:D490" si="182">LEFT(E488,5)</f>
        <v>21003</v>
      </c>
      <c r="E488" s="638">
        <v>2100302</v>
      </c>
      <c r="F488" s="7" t="s">
        <v>399</v>
      </c>
      <c r="G488" s="476" t="s">
        <v>798</v>
      </c>
      <c r="H488" s="38" t="s">
        <v>70</v>
      </c>
      <c r="I488" s="125">
        <v>301</v>
      </c>
      <c r="J488" s="245"/>
      <c r="K488" s="621">
        <f t="shared" si="166"/>
        <v>120800</v>
      </c>
      <c r="L488" s="241">
        <v>120800</v>
      </c>
      <c r="M488" s="463"/>
      <c r="N488" s="140"/>
      <c r="O488" s="140"/>
      <c r="P488" s="97"/>
      <c r="Q488" s="558"/>
      <c r="R488" s="558"/>
      <c r="S488" s="558"/>
      <c r="T488" s="558"/>
      <c r="U488" s="558"/>
      <c r="V488" s="558"/>
      <c r="W488" s="558"/>
      <c r="X488" s="558"/>
      <c r="Y488" s="97"/>
      <c r="Z488" s="473"/>
      <c r="AA488" s="574"/>
      <c r="AB488" s="473"/>
      <c r="AC488" s="473"/>
      <c r="AD488" s="535">
        <f t="shared" si="180"/>
        <v>0</v>
      </c>
      <c r="AE488" s="473"/>
      <c r="AF488" s="423"/>
      <c r="AG488" s="423"/>
      <c r="AH488" s="423"/>
      <c r="AI488" s="423"/>
      <c r="AJ488" s="289"/>
      <c r="AK488" s="20"/>
      <c r="AL488" s="20"/>
      <c r="AM488" s="20"/>
      <c r="AN488" s="20"/>
      <c r="AO488" s="20"/>
      <c r="AP488" s="20"/>
    </row>
    <row r="489" spans="1:42" ht="19.2" customHeight="1">
      <c r="A489" s="94"/>
      <c r="B489" s="637"/>
      <c r="C489" s="637" t="str">
        <f t="shared" si="181"/>
        <v>210</v>
      </c>
      <c r="D489" s="638" t="str">
        <f t="shared" si="182"/>
        <v>21003</v>
      </c>
      <c r="E489" s="638">
        <v>2100302</v>
      </c>
      <c r="F489" s="635" t="s">
        <v>399</v>
      </c>
      <c r="G489" s="283" t="s">
        <v>943</v>
      </c>
      <c r="H489" s="38" t="s">
        <v>70</v>
      </c>
      <c r="I489" s="125">
        <v>301</v>
      </c>
      <c r="J489" s="245"/>
      <c r="K489" s="621">
        <f>SUM(L489:X489)</f>
        <v>72000</v>
      </c>
      <c r="L489" s="140">
        <v>72000</v>
      </c>
      <c r="M489" s="463"/>
      <c r="O489" s="140"/>
      <c r="P489" s="97"/>
      <c r="Q489" s="558"/>
      <c r="R489" s="558"/>
      <c r="S489" s="558"/>
      <c r="T489" s="558"/>
      <c r="U489" s="558"/>
      <c r="V489" s="558"/>
      <c r="W489" s="558"/>
      <c r="X489" s="558"/>
      <c r="Y489" s="97"/>
      <c r="Z489" s="473" t="s">
        <v>722</v>
      </c>
      <c r="AA489" s="574"/>
      <c r="AB489" s="473"/>
      <c r="AC489" s="473"/>
      <c r="AD489" s="535"/>
      <c r="AE489" s="473"/>
      <c r="AF489" s="423"/>
      <c r="AG489" s="423"/>
      <c r="AH489" s="423"/>
      <c r="AI489" s="423"/>
      <c r="AJ489" s="289"/>
      <c r="AK489" s="20"/>
      <c r="AL489" s="20"/>
      <c r="AM489" s="20"/>
      <c r="AN489" s="20"/>
      <c r="AO489" s="20"/>
      <c r="AP489" s="20"/>
    </row>
    <row r="490" spans="1:42" ht="19.2" customHeight="1">
      <c r="A490" s="94"/>
      <c r="B490" s="203"/>
      <c r="C490" s="637" t="str">
        <f t="shared" si="181"/>
        <v>210</v>
      </c>
      <c r="D490" s="638" t="str">
        <f t="shared" si="182"/>
        <v>21003</v>
      </c>
      <c r="E490" s="638">
        <v>2100302</v>
      </c>
      <c r="F490" s="7" t="s">
        <v>399</v>
      </c>
      <c r="G490" s="476" t="s">
        <v>799</v>
      </c>
      <c r="H490" s="38" t="s">
        <v>70</v>
      </c>
      <c r="I490" s="125">
        <v>303</v>
      </c>
      <c r="J490" s="245"/>
      <c r="K490" s="621">
        <f t="shared" si="166"/>
        <v>40757</v>
      </c>
      <c r="L490" s="241"/>
      <c r="M490" s="463"/>
      <c r="N490" s="140">
        <v>40757</v>
      </c>
      <c r="O490" s="140"/>
      <c r="P490" s="97"/>
      <c r="Q490" s="558"/>
      <c r="R490" s="558"/>
      <c r="S490" s="558"/>
      <c r="T490" s="558"/>
      <c r="U490" s="558"/>
      <c r="V490" s="558"/>
      <c r="W490" s="558"/>
      <c r="X490" s="558"/>
      <c r="Y490" s="97"/>
      <c r="Z490" s="473"/>
      <c r="AA490" s="574"/>
      <c r="AB490" s="473"/>
      <c r="AC490" s="473"/>
      <c r="AD490" s="535">
        <f t="shared" si="180"/>
        <v>0</v>
      </c>
      <c r="AE490" s="473"/>
      <c r="AF490" s="423"/>
      <c r="AG490" s="423"/>
      <c r="AH490" s="423"/>
      <c r="AI490" s="423"/>
      <c r="AJ490" s="289"/>
      <c r="AK490" s="20"/>
      <c r="AL490" s="20"/>
      <c r="AM490" s="20"/>
      <c r="AN490" s="20"/>
      <c r="AO490" s="20"/>
      <c r="AP490" s="20"/>
    </row>
    <row r="491" spans="1:42" ht="19.2" customHeight="1">
      <c r="A491" s="94"/>
      <c r="B491" s="203"/>
      <c r="C491" s="203" t="str">
        <f t="shared" si="177"/>
        <v>210</v>
      </c>
      <c r="D491" s="638" t="str">
        <f t="shared" si="178"/>
        <v>21003</v>
      </c>
      <c r="E491" s="219">
        <v>2100302</v>
      </c>
      <c r="F491" s="7" t="s">
        <v>399</v>
      </c>
      <c r="G491" s="283" t="s">
        <v>2433</v>
      </c>
      <c r="H491" s="38" t="s">
        <v>415</v>
      </c>
      <c r="I491" s="125">
        <v>301</v>
      </c>
      <c r="J491" s="245">
        <v>43200</v>
      </c>
      <c r="K491" s="621">
        <f t="shared" si="166"/>
        <v>200000</v>
      </c>
      <c r="L491" s="241">
        <v>200000</v>
      </c>
      <c r="M491" s="271"/>
      <c r="N491" s="140"/>
      <c r="O491" s="140"/>
      <c r="P491" s="97"/>
      <c r="Q491" s="558"/>
      <c r="R491" s="558"/>
      <c r="S491" s="558"/>
      <c r="T491" s="558"/>
      <c r="U491" s="558"/>
      <c r="V491" s="558"/>
      <c r="W491" s="558"/>
      <c r="X491" s="558"/>
      <c r="Y491" s="97"/>
      <c r="Z491" s="20" t="s">
        <v>2432</v>
      </c>
      <c r="AA491" s="585"/>
      <c r="AB491" s="289"/>
      <c r="AC491" s="289"/>
      <c r="AD491" s="535">
        <f t="shared" si="180"/>
        <v>0</v>
      </c>
      <c r="AE491" s="289"/>
      <c r="AF491" s="423"/>
      <c r="AG491" s="423"/>
      <c r="AH491" s="423"/>
      <c r="AI491" s="423"/>
      <c r="AJ491" s="289"/>
      <c r="AK491" s="20"/>
      <c r="AL491" s="20"/>
      <c r="AM491" s="20"/>
      <c r="AN491" s="20"/>
      <c r="AO491" s="20"/>
      <c r="AP491" s="20"/>
    </row>
    <row r="492" spans="1:42" ht="19.2" customHeight="1">
      <c r="A492" s="94"/>
      <c r="B492" s="203"/>
      <c r="C492" s="203"/>
      <c r="D492" s="638"/>
      <c r="E492" s="219"/>
      <c r="F492" s="7"/>
      <c r="G492" s="288"/>
      <c r="H492" s="38"/>
      <c r="I492" s="125"/>
      <c r="J492" s="245"/>
      <c r="K492" s="621">
        <f t="shared" si="166"/>
        <v>0</v>
      </c>
      <c r="L492" s="241"/>
      <c r="M492" s="463"/>
      <c r="N492" s="140"/>
      <c r="O492" s="140"/>
      <c r="P492" s="97"/>
      <c r="Q492" s="558"/>
      <c r="R492" s="558"/>
      <c r="S492" s="558"/>
      <c r="T492" s="558"/>
      <c r="U492" s="558"/>
      <c r="V492" s="558"/>
      <c r="W492" s="558"/>
      <c r="X492" s="558"/>
      <c r="Y492" s="97"/>
      <c r="Z492" s="20"/>
      <c r="AA492" s="585">
        <v>117223</v>
      </c>
      <c r="AB492" s="289"/>
      <c r="AC492" s="289"/>
      <c r="AD492" s="535">
        <f t="shared" si="180"/>
        <v>641800</v>
      </c>
      <c r="AE492" s="289">
        <f>SUM(AF492:AI492)</f>
        <v>641800</v>
      </c>
      <c r="AF492" s="423">
        <v>268000</v>
      </c>
      <c r="AG492" s="423">
        <v>312000</v>
      </c>
      <c r="AH492" s="423">
        <v>61800</v>
      </c>
      <c r="AI492" s="423"/>
      <c r="AJ492" s="289"/>
      <c r="AK492" s="20"/>
      <c r="AL492" s="20"/>
      <c r="AM492" s="20"/>
      <c r="AN492" s="20"/>
      <c r="AO492" s="20"/>
      <c r="AP492" s="20"/>
    </row>
    <row r="493" spans="1:42" ht="19.2" customHeight="1">
      <c r="A493" s="457" t="s">
        <v>800</v>
      </c>
      <c r="B493" s="203">
        <v>3</v>
      </c>
      <c r="C493" s="216"/>
      <c r="D493" s="643"/>
      <c r="E493" s="217"/>
      <c r="F493" s="20"/>
      <c r="G493" s="289"/>
      <c r="H493" s="199"/>
      <c r="I493" s="125"/>
      <c r="J493" s="245">
        <v>253506</v>
      </c>
      <c r="K493" s="621">
        <f t="shared" si="166"/>
        <v>456290</v>
      </c>
      <c r="L493" s="241">
        <f>SUM(L494:L508)</f>
        <v>206237</v>
      </c>
      <c r="M493" s="272">
        <f>SUM(M494:M508)</f>
        <v>226600</v>
      </c>
      <c r="N493" s="272">
        <f>SUM(N494:N508)</f>
        <v>23453</v>
      </c>
      <c r="O493" s="272">
        <f>SUM(O494:O508)</f>
        <v>0</v>
      </c>
      <c r="P493" s="272"/>
      <c r="Q493" s="553"/>
      <c r="R493" s="553"/>
      <c r="S493" s="553"/>
      <c r="T493" s="553"/>
      <c r="U493" s="553"/>
      <c r="V493" s="553"/>
      <c r="W493" s="553"/>
      <c r="X493" s="553"/>
      <c r="Y493" s="96"/>
      <c r="Z493" s="20"/>
      <c r="AA493" s="585"/>
      <c r="AB493" s="289"/>
      <c r="AC493" s="289"/>
      <c r="AD493" s="535">
        <f t="shared" si="180"/>
        <v>0</v>
      </c>
      <c r="AE493" s="289"/>
      <c r="AF493" s="423"/>
      <c r="AG493" s="423"/>
      <c r="AH493" s="423"/>
      <c r="AI493" s="423"/>
      <c r="AJ493" s="289"/>
      <c r="AK493" s="20"/>
      <c r="AL493" s="20"/>
      <c r="AM493" s="20"/>
      <c r="AN493" s="20"/>
      <c r="AO493" s="20"/>
      <c r="AP493" s="20"/>
    </row>
    <row r="494" spans="1:42" ht="19.2" customHeight="1">
      <c r="A494" s="111"/>
      <c r="B494" s="203"/>
      <c r="C494" s="203" t="str">
        <f t="shared" ref="C494:C501" si="183">LEFT(E494,3)</f>
        <v>210</v>
      </c>
      <c r="D494" s="638" t="str">
        <f t="shared" ref="D494:D501" si="184">LEFT(E494,5)</f>
        <v>21010</v>
      </c>
      <c r="E494" s="219">
        <v>2101001</v>
      </c>
      <c r="F494" s="457" t="s">
        <v>800</v>
      </c>
      <c r="G494" s="283" t="s">
        <v>375</v>
      </c>
      <c r="H494" s="199" t="s">
        <v>65</v>
      </c>
      <c r="I494" s="125">
        <v>301</v>
      </c>
      <c r="J494" s="245">
        <v>89340</v>
      </c>
      <c r="K494" s="621">
        <f t="shared" si="166"/>
        <v>151788</v>
      </c>
      <c r="L494" s="241">
        <v>151788</v>
      </c>
      <c r="M494" s="468"/>
      <c r="N494" s="140"/>
      <c r="O494" s="140"/>
      <c r="P494" s="247"/>
      <c r="Q494" s="553"/>
      <c r="R494" s="553"/>
      <c r="S494" s="553"/>
      <c r="T494" s="553"/>
      <c r="U494" s="553"/>
      <c r="V494" s="553"/>
      <c r="W494" s="553"/>
      <c r="X494" s="553"/>
      <c r="Y494" s="96"/>
      <c r="Z494" s="20"/>
      <c r="AA494" s="585"/>
      <c r="AB494" s="289"/>
      <c r="AC494" s="289"/>
      <c r="AD494" s="535">
        <f t="shared" si="180"/>
        <v>0</v>
      </c>
      <c r="AE494" s="289"/>
      <c r="AF494" s="423"/>
      <c r="AG494" s="423"/>
      <c r="AH494" s="423"/>
      <c r="AI494" s="423"/>
      <c r="AJ494" s="289"/>
      <c r="AK494" s="20"/>
      <c r="AL494" s="20"/>
      <c r="AM494" s="20"/>
      <c r="AN494" s="20"/>
      <c r="AO494" s="20"/>
      <c r="AP494" s="20"/>
    </row>
    <row r="495" spans="1:42" ht="19.2" customHeight="1">
      <c r="A495" s="111"/>
      <c r="B495" s="203"/>
      <c r="C495" s="203" t="str">
        <f t="shared" si="183"/>
        <v>210</v>
      </c>
      <c r="D495" s="638" t="str">
        <f t="shared" si="184"/>
        <v>21010</v>
      </c>
      <c r="E495" s="219">
        <v>2101001</v>
      </c>
      <c r="F495" s="457" t="s">
        <v>800</v>
      </c>
      <c r="G495" s="283" t="s">
        <v>376</v>
      </c>
      <c r="H495" s="199" t="s">
        <v>65</v>
      </c>
      <c r="I495" s="125">
        <v>301</v>
      </c>
      <c r="J495" s="245">
        <v>20000</v>
      </c>
      <c r="K495" s="621">
        <f t="shared" si="166"/>
        <v>31000</v>
      </c>
      <c r="L495" s="281">
        <v>31000</v>
      </c>
      <c r="M495" s="468"/>
      <c r="N495" s="140"/>
      <c r="O495" s="140"/>
      <c r="P495" s="247"/>
      <c r="Q495" s="553"/>
      <c r="R495" s="553"/>
      <c r="S495" s="553"/>
      <c r="T495" s="553"/>
      <c r="U495" s="553"/>
      <c r="V495" s="553"/>
      <c r="W495" s="553"/>
      <c r="X495" s="553"/>
      <c r="Y495" s="96"/>
      <c r="Z495" s="20"/>
      <c r="AA495" s="585"/>
      <c r="AB495" s="289"/>
      <c r="AC495" s="289"/>
      <c r="AD495" s="535">
        <f t="shared" si="180"/>
        <v>0</v>
      </c>
      <c r="AE495" s="289"/>
      <c r="AF495" s="423"/>
      <c r="AG495" s="423"/>
      <c r="AH495" s="423"/>
      <c r="AI495" s="423"/>
      <c r="AJ495" s="289"/>
      <c r="AK495" s="20"/>
      <c r="AL495" s="20"/>
      <c r="AM495" s="20"/>
      <c r="AN495" s="20"/>
      <c r="AO495" s="20"/>
      <c r="AP495" s="20"/>
    </row>
    <row r="496" spans="1:42" ht="19.2" customHeight="1">
      <c r="A496" s="111"/>
      <c r="B496" s="203"/>
      <c r="C496" s="203" t="str">
        <f t="shared" si="183"/>
        <v>210</v>
      </c>
      <c r="D496" s="638" t="str">
        <f t="shared" si="184"/>
        <v>21010</v>
      </c>
      <c r="E496" s="219">
        <v>2101001</v>
      </c>
      <c r="F496" s="457" t="s">
        <v>800</v>
      </c>
      <c r="G496" s="283" t="s">
        <v>377</v>
      </c>
      <c r="H496" s="199" t="s">
        <v>65</v>
      </c>
      <c r="I496" s="125">
        <v>301</v>
      </c>
      <c r="J496" s="245">
        <v>7445</v>
      </c>
      <c r="K496" s="621">
        <f t="shared" si="166"/>
        <v>12649</v>
      </c>
      <c r="L496" s="241">
        <v>12649</v>
      </c>
      <c r="M496" s="468"/>
      <c r="N496" s="140"/>
      <c r="O496" s="140"/>
      <c r="P496" s="247"/>
      <c r="Q496" s="553"/>
      <c r="R496" s="553"/>
      <c r="S496" s="553"/>
      <c r="T496" s="553"/>
      <c r="U496" s="553"/>
      <c r="V496" s="553"/>
      <c r="W496" s="553"/>
      <c r="X496" s="553"/>
      <c r="Y496" s="96"/>
      <c r="Z496" s="20"/>
      <c r="AA496" s="585"/>
      <c r="AB496" s="289"/>
      <c r="AC496" s="289"/>
      <c r="AD496" s="535">
        <f t="shared" si="180"/>
        <v>0</v>
      </c>
      <c r="AE496" s="289"/>
      <c r="AF496" s="423"/>
      <c r="AG496" s="423"/>
      <c r="AH496" s="423"/>
      <c r="AI496" s="423"/>
      <c r="AJ496" s="289"/>
      <c r="AK496" s="20"/>
      <c r="AL496" s="20"/>
      <c r="AM496" s="20"/>
      <c r="AN496" s="20"/>
      <c r="AO496" s="20"/>
      <c r="AP496" s="20"/>
    </row>
    <row r="497" spans="1:42" ht="19.2" customHeight="1">
      <c r="A497" s="111"/>
      <c r="B497" s="203"/>
      <c r="C497" s="203" t="str">
        <f t="shared" si="183"/>
        <v>210</v>
      </c>
      <c r="D497" s="638" t="str">
        <f t="shared" si="184"/>
        <v>21010</v>
      </c>
      <c r="E497" s="219">
        <v>2101001</v>
      </c>
      <c r="F497" s="457" t="s">
        <v>800</v>
      </c>
      <c r="G497" s="283" t="s">
        <v>917</v>
      </c>
      <c r="H497" s="199" t="s">
        <v>65</v>
      </c>
      <c r="I497" s="125">
        <v>301</v>
      </c>
      <c r="J497" s="245">
        <v>7200</v>
      </c>
      <c r="K497" s="621">
        <f t="shared" si="166"/>
        <v>10800</v>
      </c>
      <c r="L497" s="241">
        <v>10800</v>
      </c>
      <c r="M497" s="468"/>
      <c r="N497" s="140"/>
      <c r="O497" s="140"/>
      <c r="P497" s="247"/>
      <c r="Q497" s="553"/>
      <c r="R497" s="553"/>
      <c r="S497" s="553"/>
      <c r="T497" s="553"/>
      <c r="U497" s="553"/>
      <c r="V497" s="553"/>
      <c r="W497" s="553"/>
      <c r="X497" s="553"/>
      <c r="Y497" s="96"/>
      <c r="Z497" s="20"/>
      <c r="AA497" s="585"/>
      <c r="AB497" s="289"/>
      <c r="AC497" s="289"/>
      <c r="AD497" s="535">
        <f t="shared" si="180"/>
        <v>0</v>
      </c>
      <c r="AE497" s="289"/>
      <c r="AF497" s="423"/>
      <c r="AG497" s="423"/>
      <c r="AH497" s="423"/>
      <c r="AI497" s="423"/>
      <c r="AJ497" s="289"/>
      <c r="AK497" s="20"/>
      <c r="AL497" s="20"/>
      <c r="AM497" s="20"/>
      <c r="AN497" s="20"/>
      <c r="AO497" s="20"/>
      <c r="AP497" s="20"/>
    </row>
    <row r="498" spans="1:42" ht="19.2" customHeight="1">
      <c r="A498" s="111"/>
      <c r="B498" s="203"/>
      <c r="C498" s="203" t="str">
        <f t="shared" si="183"/>
        <v>210</v>
      </c>
      <c r="D498" s="638" t="str">
        <f t="shared" si="184"/>
        <v>21010</v>
      </c>
      <c r="E498" s="219">
        <v>2101001</v>
      </c>
      <c r="F498" s="457" t="s">
        <v>800</v>
      </c>
      <c r="G498" s="283" t="s">
        <v>916</v>
      </c>
      <c r="H498" s="199" t="s">
        <v>65</v>
      </c>
      <c r="I498" s="124">
        <v>302</v>
      </c>
      <c r="J498" s="245">
        <v>16800</v>
      </c>
      <c r="K498" s="621">
        <f t="shared" si="166"/>
        <v>24600</v>
      </c>
      <c r="L498" s="241"/>
      <c r="M498" s="140">
        <v>24600</v>
      </c>
      <c r="O498" s="140"/>
      <c r="P498" s="247"/>
      <c r="Q498" s="553"/>
      <c r="R498" s="553"/>
      <c r="S498" s="553"/>
      <c r="T498" s="553"/>
      <c r="U498" s="553"/>
      <c r="V498" s="553"/>
      <c r="W498" s="553"/>
      <c r="X498" s="553"/>
      <c r="Y498" s="96"/>
      <c r="Z498" s="20"/>
      <c r="AA498" s="585"/>
      <c r="AB498" s="289"/>
      <c r="AC498" s="289"/>
      <c r="AD498" s="535">
        <f t="shared" si="180"/>
        <v>0</v>
      </c>
      <c r="AE498" s="289"/>
      <c r="AF498" s="423"/>
      <c r="AG498" s="423"/>
      <c r="AH498" s="423"/>
      <c r="AI498" s="423"/>
      <c r="AJ498" s="289"/>
      <c r="AK498" s="20"/>
      <c r="AL498" s="20"/>
      <c r="AM498" s="20"/>
      <c r="AN498" s="20"/>
      <c r="AO498" s="20"/>
      <c r="AP498" s="20"/>
    </row>
    <row r="499" spans="1:42" ht="19.2" customHeight="1">
      <c r="A499" s="111"/>
      <c r="B499" s="203"/>
      <c r="C499" s="203" t="str">
        <f t="shared" si="183"/>
        <v>210</v>
      </c>
      <c r="D499" s="638" t="str">
        <f t="shared" si="184"/>
        <v>21010</v>
      </c>
      <c r="E499" s="219">
        <v>2101001</v>
      </c>
      <c r="F499" s="457" t="s">
        <v>800</v>
      </c>
      <c r="G499" s="283" t="s">
        <v>378</v>
      </c>
      <c r="H499" s="199" t="s">
        <v>65</v>
      </c>
      <c r="I499" s="125">
        <v>303</v>
      </c>
      <c r="J499" s="245">
        <v>10721</v>
      </c>
      <c r="K499" s="621">
        <f t="shared" si="166"/>
        <v>23453</v>
      </c>
      <c r="L499" s="241"/>
      <c r="M499" s="468"/>
      <c r="N499" s="140">
        <v>23453</v>
      </c>
      <c r="O499" s="140"/>
      <c r="P499" s="247"/>
      <c r="Q499" s="553"/>
      <c r="R499" s="553"/>
      <c r="S499" s="553"/>
      <c r="T499" s="553"/>
      <c r="U499" s="553"/>
      <c r="V499" s="553"/>
      <c r="W499" s="553"/>
      <c r="X499" s="553"/>
      <c r="Y499" s="96"/>
      <c r="Z499" s="20"/>
      <c r="AA499" s="585"/>
      <c r="AB499" s="289"/>
      <c r="AC499" s="289"/>
      <c r="AD499" s="535">
        <f t="shared" si="180"/>
        <v>0</v>
      </c>
      <c r="AE499" s="289"/>
      <c r="AF499" s="423"/>
      <c r="AG499" s="423"/>
      <c r="AH499" s="423"/>
      <c r="AI499" s="423"/>
      <c r="AJ499" s="289"/>
      <c r="AK499" s="20"/>
      <c r="AL499" s="20"/>
      <c r="AM499" s="20"/>
      <c r="AN499" s="20"/>
      <c r="AO499" s="20"/>
      <c r="AP499" s="20"/>
    </row>
    <row r="500" spans="1:42" ht="19.2" customHeight="1">
      <c r="A500" s="111"/>
      <c r="B500" s="203"/>
      <c r="C500" s="203" t="str">
        <f>LEFT(E500,3)</f>
        <v>210</v>
      </c>
      <c r="D500" s="638" t="str">
        <f>LEFT(E500,5)</f>
        <v>21010</v>
      </c>
      <c r="E500" s="219">
        <v>2101001</v>
      </c>
      <c r="F500" s="457" t="s">
        <v>800</v>
      </c>
      <c r="G500" s="283" t="s">
        <v>382</v>
      </c>
      <c r="H500" s="199" t="s">
        <v>65</v>
      </c>
      <c r="I500" s="125">
        <v>302</v>
      </c>
      <c r="J500" s="245">
        <v>2000</v>
      </c>
      <c r="K500" s="621">
        <f>SUM(L500:X500)</f>
        <v>3000</v>
      </c>
      <c r="L500" s="241"/>
      <c r="M500" s="468">
        <v>3000</v>
      </c>
      <c r="N500" s="140"/>
      <c r="O500" s="140"/>
      <c r="P500" s="247"/>
      <c r="Q500" s="556"/>
      <c r="R500" s="556"/>
      <c r="S500" s="556"/>
      <c r="T500" s="556"/>
      <c r="U500" s="556"/>
      <c r="V500" s="556"/>
      <c r="W500" s="556"/>
      <c r="X500" s="556"/>
      <c r="Y500" s="98"/>
      <c r="Z500" s="20"/>
      <c r="AA500" s="585"/>
      <c r="AB500" s="289"/>
      <c r="AC500" s="289"/>
      <c r="AD500" s="535">
        <f>AE500+AJ500</f>
        <v>0</v>
      </c>
      <c r="AE500" s="289"/>
      <c r="AF500" s="423"/>
      <c r="AG500" s="423"/>
      <c r="AH500" s="423"/>
      <c r="AI500" s="423"/>
      <c r="AJ500" s="289"/>
      <c r="AK500" s="20"/>
      <c r="AL500" s="20"/>
      <c r="AM500" s="20"/>
      <c r="AN500" s="20"/>
      <c r="AO500" s="20"/>
      <c r="AP500" s="20"/>
    </row>
    <row r="501" spans="1:42" ht="19.2" customHeight="1">
      <c r="A501" s="111"/>
      <c r="B501" s="203"/>
      <c r="C501" s="203" t="str">
        <f t="shared" si="183"/>
        <v>210</v>
      </c>
      <c r="D501" s="638" t="str">
        <f t="shared" si="184"/>
        <v>21010</v>
      </c>
      <c r="E501" s="219">
        <v>2101001</v>
      </c>
      <c r="F501" s="457" t="s">
        <v>800</v>
      </c>
      <c r="G501" s="283" t="s">
        <v>405</v>
      </c>
      <c r="H501" s="199" t="s">
        <v>65</v>
      </c>
      <c r="I501" s="125">
        <v>302</v>
      </c>
      <c r="J501" s="245">
        <v>20000</v>
      </c>
      <c r="K501" s="621">
        <f t="shared" si="166"/>
        <v>20000</v>
      </c>
      <c r="L501" s="241"/>
      <c r="M501" s="468">
        <v>20000</v>
      </c>
      <c r="N501" s="140"/>
      <c r="O501" s="140"/>
      <c r="P501" s="247"/>
      <c r="Q501" s="556"/>
      <c r="R501" s="556"/>
      <c r="S501" s="556"/>
      <c r="T501" s="556"/>
      <c r="U501" s="556"/>
      <c r="V501" s="556"/>
      <c r="W501" s="556"/>
      <c r="X501" s="556"/>
      <c r="Y501" s="98"/>
      <c r="Z501" s="20"/>
      <c r="AA501" s="585"/>
      <c r="AB501" s="289"/>
      <c r="AC501" s="289"/>
      <c r="AD501" s="535">
        <f t="shared" si="180"/>
        <v>0</v>
      </c>
      <c r="AE501" s="289"/>
      <c r="AF501" s="423"/>
      <c r="AG501" s="423"/>
      <c r="AH501" s="423"/>
      <c r="AI501" s="423"/>
      <c r="AJ501" s="289"/>
      <c r="AK501" s="20"/>
      <c r="AL501" s="20"/>
      <c r="AM501" s="20"/>
      <c r="AN501" s="20"/>
      <c r="AO501" s="20"/>
      <c r="AP501" s="20"/>
    </row>
    <row r="502" spans="1:42" ht="19.2" customHeight="1">
      <c r="A502" s="111"/>
      <c r="B502" s="637"/>
      <c r="C502" s="637" t="str">
        <f t="shared" ref="C502" si="185">LEFT(E502,3)</f>
        <v>210</v>
      </c>
      <c r="D502" s="638" t="str">
        <f t="shared" ref="D502" si="186">LEFT(E502,5)</f>
        <v>21010</v>
      </c>
      <c r="E502" s="638">
        <v>2101001</v>
      </c>
      <c r="F502" s="457" t="s">
        <v>707</v>
      </c>
      <c r="G502" s="283" t="s">
        <v>2457</v>
      </c>
      <c r="H502" s="199" t="s">
        <v>65</v>
      </c>
      <c r="I502" s="125">
        <v>302</v>
      </c>
      <c r="J502" s="245"/>
      <c r="K502" s="621">
        <f t="shared" si="166"/>
        <v>9000</v>
      </c>
      <c r="L502" s="241"/>
      <c r="M502" s="468">
        <v>9000</v>
      </c>
      <c r="N502" s="140"/>
      <c r="O502" s="140"/>
      <c r="P502" s="247"/>
      <c r="Q502" s="556"/>
      <c r="R502" s="556"/>
      <c r="S502" s="556"/>
      <c r="T502" s="556"/>
      <c r="U502" s="556"/>
      <c r="V502" s="556"/>
      <c r="W502" s="556"/>
      <c r="X502" s="556"/>
      <c r="Y502" s="98"/>
      <c r="Z502" s="20"/>
      <c r="AA502" s="585"/>
      <c r="AB502" s="289"/>
      <c r="AC502" s="289"/>
      <c r="AD502" s="535"/>
      <c r="AE502" s="289"/>
      <c r="AF502" s="423"/>
      <c r="AG502" s="423"/>
      <c r="AH502" s="423"/>
      <c r="AI502" s="423"/>
      <c r="AJ502" s="289"/>
      <c r="AK502" s="20"/>
      <c r="AL502" s="20"/>
      <c r="AM502" s="20"/>
      <c r="AN502" s="20"/>
      <c r="AO502" s="20"/>
      <c r="AP502" s="20"/>
    </row>
    <row r="503" spans="1:42" ht="19.2" customHeight="1">
      <c r="A503" s="111"/>
      <c r="B503" s="203"/>
      <c r="C503" s="203" t="str">
        <f t="shared" ref="C503" si="187">LEFT(E503,3)</f>
        <v>210</v>
      </c>
      <c r="D503" s="638" t="str">
        <f t="shared" ref="D503" si="188">LEFT(E503,5)</f>
        <v>21010</v>
      </c>
      <c r="E503" s="219">
        <v>2101001</v>
      </c>
      <c r="F503" s="457" t="s">
        <v>800</v>
      </c>
      <c r="G503" s="476" t="s">
        <v>801</v>
      </c>
      <c r="H503" s="199" t="s">
        <v>65</v>
      </c>
      <c r="I503" s="125">
        <v>302</v>
      </c>
      <c r="J503" s="245"/>
      <c r="K503" s="621">
        <f t="shared" si="166"/>
        <v>30000</v>
      </c>
      <c r="L503" s="241"/>
      <c r="M503" s="468">
        <v>30000</v>
      </c>
      <c r="N503" s="140"/>
      <c r="O503" s="140"/>
      <c r="P503" s="247"/>
      <c r="Q503" s="556"/>
      <c r="R503" s="556"/>
      <c r="S503" s="556"/>
      <c r="T503" s="556"/>
      <c r="U503" s="556"/>
      <c r="V503" s="556"/>
      <c r="W503" s="556"/>
      <c r="X503" s="556"/>
      <c r="Y503" s="98"/>
      <c r="Z503" s="20"/>
      <c r="AA503" s="585"/>
      <c r="AB503" s="289"/>
      <c r="AC503" s="289"/>
      <c r="AD503" s="535">
        <f t="shared" si="180"/>
        <v>0</v>
      </c>
      <c r="AE503" s="289"/>
      <c r="AF503" s="423"/>
      <c r="AG503" s="423"/>
      <c r="AH503" s="423"/>
      <c r="AI503" s="423"/>
      <c r="AJ503" s="289"/>
      <c r="AK503" s="20"/>
      <c r="AL503" s="20"/>
      <c r="AM503" s="20"/>
      <c r="AN503" s="20"/>
      <c r="AO503" s="20"/>
      <c r="AP503" s="20"/>
    </row>
    <row r="504" spans="1:42" ht="19.2" customHeight="1">
      <c r="A504" s="111"/>
      <c r="B504" s="203"/>
      <c r="C504" s="203" t="str">
        <f t="shared" ref="C504" si="189">LEFT(E504,3)</f>
        <v>210</v>
      </c>
      <c r="D504" s="638" t="str">
        <f t="shared" ref="D504" si="190">LEFT(E504,5)</f>
        <v>21010</v>
      </c>
      <c r="E504" s="219">
        <v>2101001</v>
      </c>
      <c r="F504" s="457" t="s">
        <v>800</v>
      </c>
      <c r="G504" s="476" t="s">
        <v>802</v>
      </c>
      <c r="H504" s="199" t="s">
        <v>65</v>
      </c>
      <c r="I504" s="125">
        <v>302</v>
      </c>
      <c r="J504" s="245"/>
      <c r="K504" s="621">
        <f t="shared" si="166"/>
        <v>10000</v>
      </c>
      <c r="L504" s="241"/>
      <c r="M504" s="468">
        <v>10000</v>
      </c>
      <c r="N504" s="140"/>
      <c r="O504" s="140"/>
      <c r="P504" s="247"/>
      <c r="Q504" s="556"/>
      <c r="R504" s="556"/>
      <c r="S504" s="556"/>
      <c r="T504" s="556"/>
      <c r="U504" s="556"/>
      <c r="V504" s="556"/>
      <c r="W504" s="556"/>
      <c r="X504" s="556"/>
      <c r="Y504" s="98"/>
      <c r="Z504" s="20"/>
      <c r="AA504" s="585"/>
      <c r="AB504" s="289"/>
      <c r="AC504" s="289"/>
      <c r="AD504" s="535">
        <f t="shared" si="180"/>
        <v>0</v>
      </c>
      <c r="AE504" s="289"/>
      <c r="AF504" s="423"/>
      <c r="AG504" s="423"/>
      <c r="AH504" s="423"/>
      <c r="AI504" s="423"/>
      <c r="AJ504" s="289"/>
      <c r="AK504" s="20"/>
      <c r="AL504" s="20"/>
      <c r="AM504" s="20"/>
      <c r="AN504" s="20"/>
      <c r="AO504" s="20"/>
      <c r="AP504" s="20"/>
    </row>
    <row r="505" spans="1:42" ht="19.2" customHeight="1">
      <c r="A505" s="111"/>
      <c r="B505" s="203"/>
      <c r="C505" s="203" t="str">
        <f t="shared" ref="C505" si="191">LEFT(E505,3)</f>
        <v>210</v>
      </c>
      <c r="D505" s="638" t="str">
        <f t="shared" ref="D505" si="192">LEFT(E505,5)</f>
        <v>21010</v>
      </c>
      <c r="E505" s="219">
        <v>2101001</v>
      </c>
      <c r="F505" s="457" t="s">
        <v>707</v>
      </c>
      <c r="G505" s="476" t="s">
        <v>833</v>
      </c>
      <c r="H505" s="199" t="s">
        <v>65</v>
      </c>
      <c r="I505" s="125">
        <v>302</v>
      </c>
      <c r="J505" s="245"/>
      <c r="K505" s="621">
        <f>SUM(L505:X505)</f>
        <v>30000</v>
      </c>
      <c r="L505" s="241"/>
      <c r="M505" s="468">
        <v>30000</v>
      </c>
      <c r="N505" s="140"/>
      <c r="O505" s="140"/>
      <c r="P505" s="247"/>
      <c r="Q505" s="556"/>
      <c r="R505" s="556"/>
      <c r="S505" s="556"/>
      <c r="T505" s="556"/>
      <c r="U505" s="556"/>
      <c r="V505" s="556"/>
      <c r="W505" s="556"/>
      <c r="X505" s="556"/>
      <c r="Y505" s="98"/>
      <c r="Z505" s="20"/>
      <c r="AA505" s="585"/>
      <c r="AB505" s="289"/>
      <c r="AC505" s="289"/>
      <c r="AD505" s="535">
        <f>AE505+AJ505</f>
        <v>0</v>
      </c>
      <c r="AE505" s="289"/>
      <c r="AF505" s="423"/>
      <c r="AG505" s="423"/>
      <c r="AH505" s="423"/>
      <c r="AI505" s="423"/>
      <c r="AJ505" s="289"/>
      <c r="AK505" s="20"/>
      <c r="AL505" s="20"/>
      <c r="AM505" s="20"/>
      <c r="AN505" s="20"/>
      <c r="AO505" s="20"/>
      <c r="AP505" s="20"/>
    </row>
    <row r="506" spans="1:42" ht="19.2" customHeight="1">
      <c r="A506" s="111"/>
      <c r="B506" s="637"/>
      <c r="C506" s="637"/>
      <c r="D506" s="638"/>
      <c r="E506" s="638"/>
      <c r="F506" s="457"/>
      <c r="G506" s="283"/>
      <c r="H506" s="199"/>
      <c r="I506" s="125"/>
      <c r="J506" s="245"/>
      <c r="K506" s="621"/>
      <c r="L506" s="241"/>
      <c r="M506" s="468"/>
      <c r="N506" s="140"/>
      <c r="O506" s="140"/>
      <c r="P506" s="247"/>
      <c r="Q506" s="556"/>
      <c r="R506" s="556"/>
      <c r="S506" s="556"/>
      <c r="T506" s="556"/>
      <c r="U506" s="556"/>
      <c r="V506" s="556"/>
      <c r="W506" s="556"/>
      <c r="X506" s="556"/>
      <c r="Y506" s="98"/>
      <c r="Z506" s="20"/>
      <c r="AA506" s="585"/>
      <c r="AB506" s="289"/>
      <c r="AC506" s="289"/>
      <c r="AD506" s="535"/>
      <c r="AE506" s="289"/>
      <c r="AF506" s="423"/>
      <c r="AG506" s="423"/>
      <c r="AH506" s="423"/>
      <c r="AI506" s="423"/>
      <c r="AJ506" s="289"/>
      <c r="AK506" s="20"/>
      <c r="AL506" s="20"/>
      <c r="AM506" s="20"/>
      <c r="AN506" s="20"/>
      <c r="AO506" s="20"/>
      <c r="AP506" s="20"/>
    </row>
    <row r="507" spans="1:42" ht="19.2" customHeight="1">
      <c r="A507" s="111"/>
      <c r="B507" s="637"/>
      <c r="C507" s="637" t="str">
        <f t="shared" ref="C507" si="193">LEFT(E507,3)</f>
        <v>210</v>
      </c>
      <c r="D507" s="638" t="str">
        <f t="shared" ref="D507" si="194">LEFT(E507,5)</f>
        <v>21010</v>
      </c>
      <c r="E507" s="638">
        <v>2101001</v>
      </c>
      <c r="F507" s="457" t="s">
        <v>800</v>
      </c>
      <c r="G507" s="283" t="s">
        <v>2369</v>
      </c>
      <c r="H507" s="199" t="s">
        <v>65</v>
      </c>
      <c r="I507" s="125">
        <v>302</v>
      </c>
      <c r="J507" s="245"/>
      <c r="K507" s="621">
        <f t="shared" si="166"/>
        <v>20000</v>
      </c>
      <c r="L507" s="241"/>
      <c r="M507" s="468">
        <v>20000</v>
      </c>
      <c r="N507" s="140"/>
      <c r="O507" s="140"/>
      <c r="P507" s="247"/>
      <c r="Q507" s="556"/>
      <c r="R507" s="556"/>
      <c r="S507" s="556"/>
      <c r="T507" s="556"/>
      <c r="U507" s="556"/>
      <c r="V507" s="556"/>
      <c r="W507" s="556"/>
      <c r="X507" s="556"/>
      <c r="Y507" s="98"/>
      <c r="Z507" s="20"/>
      <c r="AA507" s="585"/>
      <c r="AB507" s="289"/>
      <c r="AC507" s="289"/>
      <c r="AD507" s="535"/>
      <c r="AE507" s="289"/>
      <c r="AF507" s="423"/>
      <c r="AG507" s="423"/>
      <c r="AH507" s="423"/>
      <c r="AI507" s="423"/>
      <c r="AJ507" s="289"/>
      <c r="AK507" s="20"/>
      <c r="AL507" s="20"/>
      <c r="AM507" s="20"/>
      <c r="AN507" s="20"/>
      <c r="AO507" s="20"/>
      <c r="AP507" s="20"/>
    </row>
    <row r="508" spans="1:42" ht="19.2" customHeight="1">
      <c r="A508" s="111"/>
      <c r="B508" s="203"/>
      <c r="C508" s="203" t="str">
        <f>LEFT(E508,3)</f>
        <v>210</v>
      </c>
      <c r="D508" s="638" t="str">
        <f>LEFT(E508,5)</f>
        <v>21010</v>
      </c>
      <c r="E508" s="219">
        <v>2101001</v>
      </c>
      <c r="F508" s="457" t="s">
        <v>800</v>
      </c>
      <c r="G508" s="34" t="s">
        <v>400</v>
      </c>
      <c r="H508" s="199" t="s">
        <v>65</v>
      </c>
      <c r="I508" s="125">
        <v>302</v>
      </c>
      <c r="J508" s="245">
        <v>80000</v>
      </c>
      <c r="K508" s="621">
        <f t="shared" si="166"/>
        <v>80000</v>
      </c>
      <c r="L508" s="241"/>
      <c r="M508" s="468">
        <v>80000</v>
      </c>
      <c r="N508" s="140"/>
      <c r="O508" s="140"/>
      <c r="P508" s="247"/>
      <c r="Q508" s="556"/>
      <c r="R508" s="556"/>
      <c r="S508" s="556"/>
      <c r="T508" s="556"/>
      <c r="U508" s="556"/>
      <c r="V508" s="556"/>
      <c r="W508" s="556"/>
      <c r="X508" s="556"/>
      <c r="Y508" s="98"/>
      <c r="Z508" s="34" t="s">
        <v>439</v>
      </c>
      <c r="AA508" s="586"/>
      <c r="AB508" s="548"/>
      <c r="AC508" s="548"/>
      <c r="AD508" s="535">
        <f t="shared" si="180"/>
        <v>0</v>
      </c>
      <c r="AE508" s="548"/>
      <c r="AF508" s="423"/>
      <c r="AG508" s="423"/>
      <c r="AH508" s="423"/>
      <c r="AI508" s="423"/>
      <c r="AJ508" s="289"/>
      <c r="AK508" s="20"/>
      <c r="AL508" s="20"/>
      <c r="AM508" s="20"/>
      <c r="AN508" s="20"/>
      <c r="AO508" s="20"/>
      <c r="AP508" s="20"/>
    </row>
    <row r="509" spans="1:42" ht="19.2" customHeight="1">
      <c r="A509" s="111"/>
      <c r="B509" s="203"/>
      <c r="C509" s="203"/>
      <c r="D509" s="638"/>
      <c r="E509" s="219"/>
      <c r="F509" s="15"/>
      <c r="G509" s="34"/>
      <c r="H509" s="199"/>
      <c r="I509" s="125"/>
      <c r="J509" s="245"/>
      <c r="K509" s="621">
        <f t="shared" si="166"/>
        <v>0</v>
      </c>
      <c r="L509" s="241"/>
      <c r="M509" s="469"/>
      <c r="N509" s="140"/>
      <c r="O509" s="140"/>
      <c r="P509" s="247"/>
      <c r="Q509" s="556"/>
      <c r="R509" s="556"/>
      <c r="S509" s="556"/>
      <c r="T509" s="556"/>
      <c r="U509" s="556"/>
      <c r="V509" s="556"/>
      <c r="W509" s="556"/>
      <c r="X509" s="556"/>
      <c r="Y509" s="98"/>
      <c r="Z509" s="34" t="s">
        <v>84</v>
      </c>
      <c r="AA509" s="585"/>
      <c r="AB509" s="289"/>
      <c r="AC509" s="289"/>
      <c r="AD509" s="535">
        <f t="shared" si="180"/>
        <v>0</v>
      </c>
      <c r="AE509" s="289"/>
      <c r="AF509" s="423"/>
      <c r="AG509" s="423"/>
      <c r="AH509" s="423"/>
      <c r="AI509" s="423"/>
      <c r="AJ509" s="289"/>
      <c r="AK509" s="20"/>
      <c r="AL509" s="20"/>
      <c r="AM509" s="20"/>
      <c r="AN509" s="20"/>
      <c r="AO509" s="20"/>
      <c r="AP509" s="20"/>
    </row>
    <row r="510" spans="1:42" ht="19.2" customHeight="1">
      <c r="A510" s="99"/>
      <c r="B510" s="203"/>
      <c r="C510" s="203"/>
      <c r="D510" s="638"/>
      <c r="E510" s="219"/>
      <c r="F510" s="7"/>
      <c r="G510" s="34"/>
      <c r="H510" s="199"/>
      <c r="I510" s="125"/>
      <c r="J510" s="245"/>
      <c r="K510" s="621">
        <f t="shared" ref="K510:K578" si="195">SUM(L510:X510)</f>
        <v>0</v>
      </c>
      <c r="L510" s="241"/>
      <c r="M510" s="271"/>
      <c r="N510" s="259"/>
      <c r="O510" s="259"/>
      <c r="P510" s="247"/>
      <c r="Q510" s="556"/>
      <c r="R510" s="556"/>
      <c r="S510" s="556"/>
      <c r="T510" s="556"/>
      <c r="U510" s="556"/>
      <c r="V510" s="556"/>
      <c r="W510" s="556"/>
      <c r="X510" s="556"/>
      <c r="Y510" s="98"/>
      <c r="Z510" s="20"/>
      <c r="AA510" s="585"/>
      <c r="AB510" s="289"/>
      <c r="AC510" s="289"/>
      <c r="AD510" s="535">
        <f t="shared" si="180"/>
        <v>0</v>
      </c>
      <c r="AE510" s="289"/>
      <c r="AF510" s="423"/>
      <c r="AG510" s="423"/>
      <c r="AH510" s="423"/>
      <c r="AI510" s="423"/>
      <c r="AJ510" s="289"/>
      <c r="AK510" s="20"/>
      <c r="AL510" s="20"/>
      <c r="AM510" s="20"/>
      <c r="AN510" s="20"/>
      <c r="AO510" s="20"/>
      <c r="AP510" s="20"/>
    </row>
    <row r="511" spans="1:42" ht="19.2" customHeight="1">
      <c r="A511" s="99" t="s">
        <v>567</v>
      </c>
      <c r="B511" s="203">
        <v>1</v>
      </c>
      <c r="C511" s="203"/>
      <c r="D511" s="638"/>
      <c r="E511" s="219"/>
      <c r="F511" s="7"/>
      <c r="G511" s="714"/>
      <c r="H511" s="715"/>
      <c r="I511" s="126"/>
      <c r="J511" s="114">
        <v>7929798</v>
      </c>
      <c r="K511" s="621">
        <f t="shared" si="195"/>
        <v>35542177</v>
      </c>
      <c r="L511" s="241">
        <f t="shared" ref="L511:X511" si="196">SUM(L512:L528)</f>
        <v>120761</v>
      </c>
      <c r="M511" s="278">
        <f t="shared" si="196"/>
        <v>211000</v>
      </c>
      <c r="N511" s="278">
        <f t="shared" si="196"/>
        <v>10416</v>
      </c>
      <c r="O511" s="278">
        <f t="shared" si="196"/>
        <v>0</v>
      </c>
      <c r="P511" s="278">
        <f t="shared" si="196"/>
        <v>0</v>
      </c>
      <c r="Q511" s="278">
        <f t="shared" si="196"/>
        <v>0</v>
      </c>
      <c r="R511" s="278">
        <f t="shared" si="196"/>
        <v>0</v>
      </c>
      <c r="S511" s="278"/>
      <c r="T511" s="278"/>
      <c r="U511" s="278"/>
      <c r="V511" s="278">
        <f>SUM(V512:V528)</f>
        <v>34500000</v>
      </c>
      <c r="W511" s="278">
        <f>SUM(W512:W528)</f>
        <v>700000</v>
      </c>
      <c r="X511" s="278">
        <f t="shared" si="196"/>
        <v>0</v>
      </c>
      <c r="Y511" s="114"/>
      <c r="Z511" s="20"/>
      <c r="AA511" s="585">
        <v>5384035</v>
      </c>
      <c r="AB511" s="289">
        <v>531000</v>
      </c>
      <c r="AC511" s="289">
        <v>31367180</v>
      </c>
      <c r="AD511" s="535">
        <f t="shared" si="180"/>
        <v>36951669</v>
      </c>
      <c r="AE511" s="289">
        <f>SUM(AF511:AI511)</f>
        <v>374835</v>
      </c>
      <c r="AF511" s="423">
        <v>124835</v>
      </c>
      <c r="AG511" s="423">
        <v>210000</v>
      </c>
      <c r="AH511" s="423">
        <v>40000</v>
      </c>
      <c r="AI511" s="423"/>
      <c r="AJ511" s="289">
        <f>SUM(AK511:AP511)</f>
        <v>36576834</v>
      </c>
      <c r="AK511" s="20"/>
      <c r="AL511" s="20"/>
      <c r="AM511" s="20"/>
      <c r="AN511" s="20">
        <v>36576834</v>
      </c>
      <c r="AO511" s="20"/>
      <c r="AP511" s="20"/>
    </row>
    <row r="512" spans="1:42" ht="19.2" customHeight="1">
      <c r="A512" s="99"/>
      <c r="B512" s="203"/>
      <c r="C512" s="203" t="str">
        <f t="shared" ref="C512:C519" si="197">LEFT(E512,3)</f>
        <v>211</v>
      </c>
      <c r="D512" s="638" t="str">
        <f t="shared" ref="D512:D522" si="198">LEFT(E512,5)</f>
        <v>21101</v>
      </c>
      <c r="E512" s="219">
        <v>2110101</v>
      </c>
      <c r="F512" s="7" t="s">
        <v>567</v>
      </c>
      <c r="G512" s="716" t="s">
        <v>375</v>
      </c>
      <c r="H512" s="717" t="s">
        <v>65</v>
      </c>
      <c r="I512" s="125">
        <v>301</v>
      </c>
      <c r="J512" s="114">
        <v>83400</v>
      </c>
      <c r="K512" s="621">
        <f t="shared" si="195"/>
        <v>68124</v>
      </c>
      <c r="L512" s="241">
        <v>68124</v>
      </c>
      <c r="M512" s="114"/>
      <c r="N512" s="114"/>
      <c r="O512" s="114"/>
      <c r="P512" s="114"/>
      <c r="Q512" s="561"/>
      <c r="R512" s="561"/>
      <c r="S512" s="561"/>
      <c r="T512" s="561"/>
      <c r="U512" s="561"/>
      <c r="V512" s="561"/>
      <c r="W512" s="561"/>
      <c r="X512" s="561"/>
      <c r="Y512" s="114"/>
      <c r="Z512" s="20"/>
      <c r="AA512" s="585"/>
      <c r="AB512" s="289"/>
      <c r="AC512" s="289"/>
      <c r="AD512" s="535">
        <f t="shared" si="180"/>
        <v>0</v>
      </c>
      <c r="AE512" s="289"/>
      <c r="AF512" s="423"/>
      <c r="AG512" s="423"/>
      <c r="AH512" s="423"/>
      <c r="AI512" s="423"/>
      <c r="AJ512" s="289"/>
      <c r="AK512" s="20"/>
      <c r="AL512" s="20"/>
      <c r="AM512" s="20"/>
      <c r="AN512" s="20"/>
      <c r="AO512" s="20"/>
      <c r="AP512" s="20"/>
    </row>
    <row r="513" spans="1:42" ht="19.2" customHeight="1">
      <c r="A513" s="99"/>
      <c r="B513" s="203"/>
      <c r="C513" s="203" t="str">
        <f t="shared" si="197"/>
        <v>211</v>
      </c>
      <c r="D513" s="638" t="str">
        <f t="shared" si="198"/>
        <v>21101</v>
      </c>
      <c r="E513" s="219">
        <v>2110101</v>
      </c>
      <c r="F513" s="7" t="s">
        <v>567</v>
      </c>
      <c r="G513" s="716" t="s">
        <v>376</v>
      </c>
      <c r="H513" s="717" t="s">
        <v>65</v>
      </c>
      <c r="I513" s="125">
        <v>301</v>
      </c>
      <c r="J513" s="114">
        <v>20000</v>
      </c>
      <c r="K513" s="621">
        <f t="shared" si="195"/>
        <v>13000</v>
      </c>
      <c r="L513" s="281">
        <v>13000</v>
      </c>
      <c r="M513" s="114"/>
      <c r="N513" s="114"/>
      <c r="O513" s="114"/>
      <c r="P513" s="114"/>
      <c r="Q513" s="561"/>
      <c r="R513" s="561"/>
      <c r="S513" s="561"/>
      <c r="T513" s="561"/>
      <c r="U513" s="561"/>
      <c r="V513" s="561"/>
      <c r="W513" s="561"/>
      <c r="X513" s="561"/>
      <c r="Y513" s="114"/>
      <c r="Z513" s="20"/>
      <c r="AA513" s="585"/>
      <c r="AB513" s="289"/>
      <c r="AC513" s="289"/>
      <c r="AD513" s="535">
        <f t="shared" si="180"/>
        <v>0</v>
      </c>
      <c r="AE513" s="289"/>
      <c r="AF513" s="423"/>
      <c r="AG513" s="423"/>
      <c r="AH513" s="423"/>
      <c r="AI513" s="423"/>
      <c r="AJ513" s="289"/>
      <c r="AK513" s="20"/>
      <c r="AL513" s="20"/>
      <c r="AM513" s="20"/>
      <c r="AN513" s="20"/>
      <c r="AO513" s="20"/>
      <c r="AP513" s="20"/>
    </row>
    <row r="514" spans="1:42" ht="19.2" customHeight="1">
      <c r="A514" s="99"/>
      <c r="B514" s="203"/>
      <c r="C514" s="203" t="str">
        <f t="shared" si="197"/>
        <v>211</v>
      </c>
      <c r="D514" s="638" t="str">
        <f t="shared" si="198"/>
        <v>21101</v>
      </c>
      <c r="E514" s="219">
        <v>2110101</v>
      </c>
      <c r="F514" s="7" t="s">
        <v>567</v>
      </c>
      <c r="G514" s="716" t="s">
        <v>377</v>
      </c>
      <c r="H514" s="717" t="s">
        <v>65</v>
      </c>
      <c r="I514" s="125">
        <v>301</v>
      </c>
      <c r="J514" s="114">
        <v>6950</v>
      </c>
      <c r="K514" s="621">
        <f t="shared" si="195"/>
        <v>5677</v>
      </c>
      <c r="L514" s="241">
        <v>5677</v>
      </c>
      <c r="M514" s="114"/>
      <c r="N514" s="114"/>
      <c r="O514" s="114"/>
      <c r="P514" s="114"/>
      <c r="Q514" s="561"/>
      <c r="R514" s="561"/>
      <c r="S514" s="561"/>
      <c r="T514" s="561"/>
      <c r="U514" s="561"/>
      <c r="V514" s="561"/>
      <c r="W514" s="561"/>
      <c r="X514" s="561"/>
      <c r="Y514" s="114"/>
      <c r="Z514" s="20"/>
      <c r="AA514" s="585"/>
      <c r="AB514" s="289"/>
      <c r="AC514" s="289"/>
      <c r="AD514" s="535">
        <f t="shared" si="180"/>
        <v>0</v>
      </c>
      <c r="AE514" s="289"/>
      <c r="AF514" s="423"/>
      <c r="AG514" s="423"/>
      <c r="AH514" s="423"/>
      <c r="AI514" s="423"/>
      <c r="AJ514" s="289"/>
      <c r="AK514" s="20"/>
      <c r="AL514" s="20"/>
      <c r="AM514" s="20"/>
      <c r="AN514" s="20"/>
      <c r="AO514" s="20"/>
      <c r="AP514" s="20"/>
    </row>
    <row r="515" spans="1:42" ht="19.2" customHeight="1">
      <c r="A515" s="99"/>
      <c r="B515" s="203"/>
      <c r="C515" s="203" t="str">
        <f t="shared" si="197"/>
        <v>211</v>
      </c>
      <c r="D515" s="638" t="str">
        <f t="shared" si="198"/>
        <v>21101</v>
      </c>
      <c r="E515" s="219">
        <v>2110101</v>
      </c>
      <c r="F515" s="7" t="s">
        <v>567</v>
      </c>
      <c r="G515" s="716" t="s">
        <v>917</v>
      </c>
      <c r="H515" s="717" t="s">
        <v>65</v>
      </c>
      <c r="I515" s="125">
        <v>301</v>
      </c>
      <c r="J515" s="114">
        <v>7200</v>
      </c>
      <c r="K515" s="621">
        <f t="shared" si="195"/>
        <v>3600</v>
      </c>
      <c r="L515" s="241">
        <v>3600</v>
      </c>
      <c r="M515" s="114"/>
      <c r="N515" s="114"/>
      <c r="O515" s="114"/>
      <c r="P515" s="114"/>
      <c r="Q515" s="561"/>
      <c r="R515" s="561"/>
      <c r="S515" s="561"/>
      <c r="T515" s="561"/>
      <c r="U515" s="561"/>
      <c r="V515" s="561"/>
      <c r="W515" s="561"/>
      <c r="X515" s="561"/>
      <c r="Y515" s="114"/>
      <c r="Z515" s="20"/>
      <c r="AA515" s="585"/>
      <c r="AB515" s="289"/>
      <c r="AC515" s="289"/>
      <c r="AD515" s="535">
        <f t="shared" si="180"/>
        <v>0</v>
      </c>
      <c r="AE515" s="289"/>
      <c r="AF515" s="423"/>
      <c r="AG515" s="423"/>
      <c r="AH515" s="423"/>
      <c r="AI515" s="423"/>
      <c r="AJ515" s="289"/>
      <c r="AK515" s="20"/>
      <c r="AL515" s="20"/>
      <c r="AM515" s="20"/>
      <c r="AN515" s="20"/>
      <c r="AO515" s="20"/>
      <c r="AP515" s="20"/>
    </row>
    <row r="516" spans="1:42" ht="19.2" customHeight="1">
      <c r="A516" s="99"/>
      <c r="B516" s="203"/>
      <c r="C516" s="203" t="str">
        <f>LEFT(E516,3)</f>
        <v>211</v>
      </c>
      <c r="D516" s="638" t="str">
        <f>LEFT(E516,5)</f>
        <v>21101</v>
      </c>
      <c r="E516" s="219">
        <v>2110101</v>
      </c>
      <c r="F516" s="7" t="s">
        <v>567</v>
      </c>
      <c r="G516" s="716" t="s">
        <v>402</v>
      </c>
      <c r="H516" s="717" t="s">
        <v>65</v>
      </c>
      <c r="I516" s="125">
        <v>301</v>
      </c>
      <c r="J516" s="114">
        <v>10440</v>
      </c>
      <c r="K516" s="621">
        <f>SUM(L516:X516)</f>
        <v>30360</v>
      </c>
      <c r="L516" s="241">
        <v>30360</v>
      </c>
      <c r="M516" s="114"/>
      <c r="N516" s="114"/>
      <c r="O516" s="114"/>
      <c r="P516" s="114"/>
      <c r="Q516" s="561"/>
      <c r="R516" s="561"/>
      <c r="S516" s="561"/>
      <c r="T516" s="561"/>
      <c r="U516" s="561"/>
      <c r="V516" s="561"/>
      <c r="W516" s="561"/>
      <c r="X516" s="561"/>
      <c r="Y516" s="114"/>
      <c r="Z516" s="20" t="s">
        <v>2448</v>
      </c>
      <c r="AA516" s="585"/>
      <c r="AB516" s="289"/>
      <c r="AC516" s="289"/>
      <c r="AD516" s="535">
        <f>AE516+AJ516</f>
        <v>0</v>
      </c>
      <c r="AE516" s="289"/>
      <c r="AF516" s="423"/>
      <c r="AG516" s="423"/>
      <c r="AH516" s="423"/>
      <c r="AI516" s="423"/>
      <c r="AJ516" s="289"/>
      <c r="AK516" s="20"/>
      <c r="AL516" s="20"/>
      <c r="AM516" s="20"/>
      <c r="AN516" s="20"/>
      <c r="AO516" s="20"/>
      <c r="AP516" s="20"/>
    </row>
    <row r="517" spans="1:42" ht="19.2" customHeight="1">
      <c r="A517" s="99"/>
      <c r="B517" s="203"/>
      <c r="C517" s="203" t="str">
        <f t="shared" si="197"/>
        <v>211</v>
      </c>
      <c r="D517" s="638" t="str">
        <f t="shared" si="198"/>
        <v>21101</v>
      </c>
      <c r="E517" s="219">
        <v>2110101</v>
      </c>
      <c r="F517" s="7" t="s">
        <v>567</v>
      </c>
      <c r="G517" s="716" t="s">
        <v>916</v>
      </c>
      <c r="H517" s="717" t="s">
        <v>65</v>
      </c>
      <c r="I517" s="124">
        <v>302</v>
      </c>
      <c r="J517" s="114">
        <v>16800</v>
      </c>
      <c r="K517" s="621">
        <f t="shared" si="195"/>
        <v>9000</v>
      </c>
      <c r="L517" s="241"/>
      <c r="M517" s="114">
        <v>9000</v>
      </c>
      <c r="O517" s="114"/>
      <c r="P517" s="114"/>
      <c r="Q517" s="561"/>
      <c r="R517" s="561"/>
      <c r="S517" s="561"/>
      <c r="T517" s="561"/>
      <c r="U517" s="561"/>
      <c r="V517" s="561"/>
      <c r="W517" s="561"/>
      <c r="X517" s="561"/>
      <c r="Y517" s="114"/>
      <c r="Z517" s="20"/>
      <c r="AA517" s="585"/>
      <c r="AB517" s="289"/>
      <c r="AC517" s="289"/>
      <c r="AD517" s="535">
        <f t="shared" si="180"/>
        <v>0</v>
      </c>
      <c r="AE517" s="289"/>
      <c r="AF517" s="423"/>
      <c r="AG517" s="423"/>
      <c r="AH517" s="423"/>
      <c r="AI517" s="423"/>
      <c r="AJ517" s="289"/>
      <c r="AK517" s="20"/>
      <c r="AL517" s="20"/>
      <c r="AM517" s="20"/>
      <c r="AN517" s="20"/>
      <c r="AO517" s="20"/>
      <c r="AP517" s="20"/>
    </row>
    <row r="518" spans="1:42" ht="19.2" customHeight="1">
      <c r="A518" s="99"/>
      <c r="B518" s="203"/>
      <c r="C518" s="203" t="str">
        <f t="shared" si="197"/>
        <v>211</v>
      </c>
      <c r="D518" s="638" t="str">
        <f t="shared" si="198"/>
        <v>21101</v>
      </c>
      <c r="E518" s="219">
        <v>2110101</v>
      </c>
      <c r="F518" s="7" t="s">
        <v>567</v>
      </c>
      <c r="G518" s="716" t="s">
        <v>378</v>
      </c>
      <c r="H518" s="717" t="s">
        <v>65</v>
      </c>
      <c r="I518" s="125">
        <v>303</v>
      </c>
      <c r="J518" s="114">
        <v>10008</v>
      </c>
      <c r="K518" s="621">
        <f t="shared" si="195"/>
        <v>10416</v>
      </c>
      <c r="L518" s="241"/>
      <c r="M518" s="114"/>
      <c r="N518" s="114">
        <v>10416</v>
      </c>
      <c r="O518" s="114"/>
      <c r="P518" s="114"/>
      <c r="Q518" s="561"/>
      <c r="R518" s="561"/>
      <c r="S518" s="561"/>
      <c r="T518" s="561"/>
      <c r="U518" s="561"/>
      <c r="V518" s="561"/>
      <c r="W518" s="561"/>
      <c r="X518" s="561"/>
      <c r="Y518" s="114"/>
      <c r="Z518" s="20"/>
      <c r="AA518" s="585"/>
      <c r="AB518" s="289"/>
      <c r="AC518" s="289"/>
      <c r="AD518" s="535">
        <f t="shared" si="180"/>
        <v>0</v>
      </c>
      <c r="AE518" s="289"/>
      <c r="AF518" s="423"/>
      <c r="AG518" s="423"/>
      <c r="AH518" s="423"/>
      <c r="AI518" s="423"/>
      <c r="AJ518" s="289"/>
      <c r="AK518" s="20"/>
      <c r="AL518" s="20"/>
      <c r="AM518" s="20"/>
      <c r="AN518" s="20"/>
      <c r="AO518" s="20"/>
      <c r="AP518" s="20"/>
    </row>
    <row r="519" spans="1:42" ht="19.2" customHeight="1">
      <c r="A519" s="99"/>
      <c r="B519" s="203"/>
      <c r="C519" s="203" t="str">
        <f t="shared" si="197"/>
        <v>211</v>
      </c>
      <c r="D519" s="638" t="str">
        <f t="shared" si="198"/>
        <v>21101</v>
      </c>
      <c r="E519" s="219">
        <v>2110101</v>
      </c>
      <c r="F519" s="7" t="s">
        <v>567</v>
      </c>
      <c r="G519" s="716" t="s">
        <v>404</v>
      </c>
      <c r="H519" s="717" t="s">
        <v>65</v>
      </c>
      <c r="I519" s="125">
        <v>302</v>
      </c>
      <c r="J519" s="114">
        <v>20000</v>
      </c>
      <c r="K519" s="621">
        <f t="shared" si="195"/>
        <v>20000</v>
      </c>
      <c r="L519" s="241"/>
      <c r="M519" s="114">
        <v>20000</v>
      </c>
      <c r="N519" s="114"/>
      <c r="O519" s="114"/>
      <c r="P519" s="114"/>
      <c r="Q519" s="561"/>
      <c r="R519" s="561"/>
      <c r="S519" s="561"/>
      <c r="T519" s="561"/>
      <c r="U519" s="561"/>
      <c r="V519" s="561"/>
      <c r="W519" s="561"/>
      <c r="X519" s="561"/>
      <c r="Y519" s="114"/>
      <c r="Z519" s="20"/>
      <c r="AA519" s="585"/>
      <c r="AB519" s="289"/>
      <c r="AC519" s="289"/>
      <c r="AD519" s="535">
        <f t="shared" si="180"/>
        <v>0</v>
      </c>
      <c r="AE519" s="289"/>
      <c r="AF519" s="423"/>
      <c r="AG519" s="423"/>
      <c r="AH519" s="423"/>
      <c r="AI519" s="423"/>
      <c r="AJ519" s="289"/>
      <c r="AK519" s="20"/>
      <c r="AL519" s="20"/>
      <c r="AM519" s="20"/>
      <c r="AN519" s="20"/>
      <c r="AO519" s="20"/>
      <c r="AP519" s="20"/>
    </row>
    <row r="520" spans="1:42" ht="19.2" customHeight="1">
      <c r="A520" s="99"/>
      <c r="B520" s="203"/>
      <c r="C520" s="203" t="str">
        <f>LEFT(E520,3)</f>
        <v>211</v>
      </c>
      <c r="D520" s="638" t="str">
        <f>LEFT(E520,5)</f>
        <v>21101</v>
      </c>
      <c r="E520" s="219">
        <v>2110101</v>
      </c>
      <c r="F520" s="635" t="s">
        <v>567</v>
      </c>
      <c r="G520" s="716" t="s">
        <v>382</v>
      </c>
      <c r="H520" s="717" t="s">
        <v>65</v>
      </c>
      <c r="I520" s="125">
        <v>302</v>
      </c>
      <c r="J520" s="114">
        <v>2000</v>
      </c>
      <c r="K520" s="621">
        <f>SUM(L520:X520)</f>
        <v>2000</v>
      </c>
      <c r="L520" s="241"/>
      <c r="M520" s="114">
        <v>2000</v>
      </c>
      <c r="N520" s="114"/>
      <c r="O520" s="114"/>
      <c r="P520" s="114"/>
      <c r="Q520" s="561"/>
      <c r="R520" s="561"/>
      <c r="S520" s="561"/>
      <c r="T520" s="561"/>
      <c r="U520" s="561"/>
      <c r="V520" s="561"/>
      <c r="W520" s="561"/>
      <c r="X520" s="561"/>
      <c r="Y520" s="114"/>
      <c r="Z520" s="20"/>
      <c r="AA520" s="585"/>
      <c r="AB520" s="289"/>
      <c r="AC520" s="289"/>
      <c r="AD520" s="535">
        <f>AE520+AJ520</f>
        <v>0</v>
      </c>
      <c r="AE520" s="289"/>
      <c r="AF520" s="423"/>
      <c r="AG520" s="423"/>
      <c r="AH520" s="423"/>
      <c r="AI520" s="423"/>
      <c r="AJ520" s="289"/>
      <c r="AK520" s="20"/>
      <c r="AL520" s="20"/>
      <c r="AM520" s="20"/>
      <c r="AN520" s="20"/>
      <c r="AO520" s="20"/>
      <c r="AP520" s="20"/>
    </row>
    <row r="521" spans="1:42" ht="19.2" customHeight="1">
      <c r="A521" s="636"/>
      <c r="B521" s="637"/>
      <c r="C521" s="637"/>
      <c r="D521" s="638"/>
      <c r="E521" s="638"/>
      <c r="F521" s="635"/>
      <c r="G521" s="716"/>
      <c r="H521" s="717"/>
      <c r="I521" s="125"/>
      <c r="J521" s="114"/>
      <c r="K521" s="621"/>
      <c r="L521" s="241"/>
      <c r="M521" s="114"/>
      <c r="N521" s="114"/>
      <c r="O521" s="114"/>
      <c r="P521" s="114"/>
      <c r="Q521" s="561"/>
      <c r="R521" s="561"/>
      <c r="S521" s="561"/>
      <c r="T521" s="561"/>
      <c r="U521" s="561"/>
      <c r="V521" s="561"/>
      <c r="W521" s="561"/>
      <c r="X521" s="561"/>
      <c r="Y521" s="114"/>
      <c r="Z521" s="20"/>
      <c r="AA521" s="585"/>
      <c r="AB521" s="289"/>
      <c r="AC521" s="289"/>
      <c r="AD521" s="535"/>
      <c r="AE521" s="289"/>
      <c r="AF521" s="423"/>
      <c r="AG521" s="423"/>
      <c r="AH521" s="423"/>
      <c r="AI521" s="423"/>
      <c r="AJ521" s="289"/>
      <c r="AK521" s="20"/>
      <c r="AL521" s="20"/>
      <c r="AM521" s="20"/>
      <c r="AN521" s="20"/>
      <c r="AO521" s="20"/>
      <c r="AP521" s="20"/>
    </row>
    <row r="522" spans="1:42" ht="19.2" customHeight="1">
      <c r="A522" s="99"/>
      <c r="B522" s="203"/>
      <c r="C522" s="203" t="str">
        <f t="shared" ref="C522:C528" si="199">LEFT(E522,3)</f>
        <v>211</v>
      </c>
      <c r="D522" s="638" t="str">
        <f t="shared" si="198"/>
        <v>21101</v>
      </c>
      <c r="E522" s="219">
        <v>2110101</v>
      </c>
      <c r="F522" s="7" t="s">
        <v>567</v>
      </c>
      <c r="G522" s="716" t="s">
        <v>401</v>
      </c>
      <c r="H522" s="717" t="s">
        <v>65</v>
      </c>
      <c r="I522" s="125">
        <v>302</v>
      </c>
      <c r="J522" s="114">
        <v>130000</v>
      </c>
      <c r="K522" s="621">
        <f t="shared" si="195"/>
        <v>130000</v>
      </c>
      <c r="L522" s="241"/>
      <c r="M522" s="720">
        <v>130000</v>
      </c>
      <c r="N522" s="114"/>
      <c r="O522" s="114"/>
      <c r="P522" s="114"/>
      <c r="Q522" s="561"/>
      <c r="R522" s="561"/>
      <c r="S522" s="561"/>
      <c r="T522" s="561"/>
      <c r="U522" s="561"/>
      <c r="V522" s="561"/>
      <c r="W522" s="561"/>
      <c r="X522" s="561"/>
      <c r="Y522" s="114"/>
      <c r="Z522" s="34" t="s">
        <v>439</v>
      </c>
      <c r="AA522" s="586"/>
      <c r="AB522" s="548"/>
      <c r="AC522" s="548"/>
      <c r="AD522" s="535">
        <f t="shared" si="180"/>
        <v>0</v>
      </c>
      <c r="AE522" s="548"/>
      <c r="AF522" s="423"/>
      <c r="AG522" s="423"/>
      <c r="AH522" s="423"/>
      <c r="AI522" s="423"/>
      <c r="AJ522" s="289"/>
      <c r="AK522" s="20"/>
      <c r="AL522" s="20"/>
      <c r="AM522" s="20"/>
      <c r="AN522" s="20"/>
      <c r="AO522" s="20"/>
      <c r="AP522" s="20"/>
    </row>
    <row r="523" spans="1:42" ht="19.2" customHeight="1">
      <c r="A523" s="104"/>
      <c r="B523" s="203"/>
      <c r="C523" s="203" t="str">
        <f t="shared" si="199"/>
        <v>211</v>
      </c>
      <c r="D523" s="638" t="str">
        <f t="shared" ref="D523:D553" si="200">LEFT(E523,5)</f>
        <v>21101</v>
      </c>
      <c r="E523" s="219">
        <v>2110101</v>
      </c>
      <c r="F523" s="7" t="s">
        <v>567</v>
      </c>
      <c r="G523" s="512" t="s">
        <v>651</v>
      </c>
      <c r="H523" s="717" t="s">
        <v>70</v>
      </c>
      <c r="I523" s="125">
        <v>302</v>
      </c>
      <c r="J523" s="245">
        <v>50000</v>
      </c>
      <c r="K523" s="621">
        <f t="shared" si="195"/>
        <v>50000</v>
      </c>
      <c r="L523" s="241"/>
      <c r="M523" s="301">
        <v>50000</v>
      </c>
      <c r="N523" s="267"/>
      <c r="O523" s="267"/>
      <c r="P523" s="245"/>
      <c r="Q523" s="553"/>
      <c r="R523" s="553"/>
      <c r="S523" s="553"/>
      <c r="T523" s="553"/>
      <c r="U523" s="553"/>
      <c r="V523" s="553"/>
      <c r="W523" s="553"/>
      <c r="X523" s="553"/>
      <c r="Y523" s="96"/>
      <c r="Z523" s="34" t="s">
        <v>562</v>
      </c>
      <c r="AA523" s="586"/>
      <c r="AB523" s="548"/>
      <c r="AC523" s="548"/>
      <c r="AD523" s="535">
        <f t="shared" si="180"/>
        <v>0</v>
      </c>
      <c r="AE523" s="548"/>
      <c r="AF523" s="423"/>
      <c r="AG523" s="423"/>
      <c r="AH523" s="423"/>
      <c r="AI523" s="423"/>
      <c r="AJ523" s="289"/>
      <c r="AK523" s="20"/>
      <c r="AL523" s="20"/>
      <c r="AM523" s="20"/>
      <c r="AN523" s="20"/>
      <c r="AO523" s="20"/>
      <c r="AP523" s="20"/>
    </row>
    <row r="524" spans="1:42" ht="19.2" customHeight="1">
      <c r="A524" s="104"/>
      <c r="B524" s="203"/>
      <c r="C524" s="203" t="str">
        <f t="shared" ref="C524" si="201">LEFT(E524,3)</f>
        <v>211</v>
      </c>
      <c r="D524" s="638" t="str">
        <f t="shared" ref="D524" si="202">LEFT(E524,5)</f>
        <v>21103</v>
      </c>
      <c r="E524" s="219">
        <v>2110399</v>
      </c>
      <c r="F524" s="7" t="s">
        <v>567</v>
      </c>
      <c r="G524" s="710" t="s">
        <v>895</v>
      </c>
      <c r="H524" s="717" t="s">
        <v>51</v>
      </c>
      <c r="I524" s="125">
        <v>309</v>
      </c>
      <c r="J524" s="245"/>
      <c r="K524" s="621">
        <f>SUM(L524:W524)</f>
        <v>15000000</v>
      </c>
      <c r="L524" s="241"/>
      <c r="M524" s="301"/>
      <c r="N524" s="267"/>
      <c r="O524" s="267"/>
      <c r="P524" s="245"/>
      <c r="Q524" s="553"/>
      <c r="R524" s="553"/>
      <c r="S524" s="553"/>
      <c r="T524" s="553"/>
      <c r="U524" s="553"/>
      <c r="V524" s="553">
        <v>15000000</v>
      </c>
      <c r="W524" s="553"/>
      <c r="X524" s="560"/>
      <c r="Y524" s="96"/>
      <c r="Z524" s="34"/>
      <c r="AA524" s="586"/>
      <c r="AB524" s="548"/>
      <c r="AC524" s="548"/>
      <c r="AD524" s="535">
        <f t="shared" si="180"/>
        <v>0</v>
      </c>
      <c r="AE524" s="548"/>
      <c r="AF524" s="423"/>
      <c r="AG524" s="423"/>
      <c r="AH524" s="423"/>
      <c r="AI524" s="423"/>
      <c r="AJ524" s="289"/>
      <c r="AK524" s="20"/>
      <c r="AL524" s="20"/>
      <c r="AM524" s="20"/>
      <c r="AN524" s="20"/>
      <c r="AO524" s="20"/>
      <c r="AP524" s="20"/>
    </row>
    <row r="525" spans="1:42" ht="19.2" customHeight="1">
      <c r="A525" s="94"/>
      <c r="B525" s="203"/>
      <c r="C525" s="203" t="str">
        <f t="shared" si="199"/>
        <v>211</v>
      </c>
      <c r="D525" s="638" t="str">
        <f t="shared" si="200"/>
        <v>21104</v>
      </c>
      <c r="E525" s="219">
        <v>2110402</v>
      </c>
      <c r="F525" s="7" t="s">
        <v>567</v>
      </c>
      <c r="G525" s="512" t="s">
        <v>699</v>
      </c>
      <c r="H525" s="717" t="s">
        <v>702</v>
      </c>
      <c r="I525" s="125">
        <v>310</v>
      </c>
      <c r="J525" s="245">
        <v>2500000</v>
      </c>
      <c r="K525" s="621">
        <f>SUM(L525:W525)</f>
        <v>2500000</v>
      </c>
      <c r="L525" s="241"/>
      <c r="M525" s="463"/>
      <c r="N525" s="140"/>
      <c r="O525" s="140"/>
      <c r="P525" s="97"/>
      <c r="Q525" s="558"/>
      <c r="R525" s="558"/>
      <c r="S525" s="558"/>
      <c r="T525" s="558"/>
      <c r="U525" s="558"/>
      <c r="V525" s="558">
        <v>2500000</v>
      </c>
      <c r="W525" s="558"/>
      <c r="X525" s="560"/>
      <c r="Y525" s="97"/>
      <c r="Z525" s="20"/>
      <c r="AA525" s="585"/>
      <c r="AB525" s="289"/>
      <c r="AC525" s="289"/>
      <c r="AD525" s="535">
        <f t="shared" si="180"/>
        <v>0</v>
      </c>
      <c r="AE525" s="289"/>
      <c r="AF525" s="423"/>
      <c r="AG525" s="423"/>
      <c r="AH525" s="423"/>
      <c r="AI525" s="423"/>
      <c r="AJ525" s="289"/>
      <c r="AK525" s="20"/>
      <c r="AL525" s="20"/>
      <c r="AM525" s="20"/>
      <c r="AN525" s="20"/>
      <c r="AO525" s="20"/>
      <c r="AP525" s="20"/>
    </row>
    <row r="526" spans="1:42" ht="19.2" customHeight="1">
      <c r="A526" s="94"/>
      <c r="B526" s="203"/>
      <c r="C526" s="203" t="str">
        <f t="shared" si="199"/>
        <v>211</v>
      </c>
      <c r="D526" s="638" t="str">
        <f t="shared" si="200"/>
        <v>21103</v>
      </c>
      <c r="E526" s="219">
        <v>2110399</v>
      </c>
      <c r="F526" s="7" t="s">
        <v>567</v>
      </c>
      <c r="G526" s="512" t="s">
        <v>701</v>
      </c>
      <c r="H526" s="717" t="s">
        <v>702</v>
      </c>
      <c r="I526" s="125">
        <v>302</v>
      </c>
      <c r="J526" s="245">
        <v>500000</v>
      </c>
      <c r="K526" s="621">
        <f>SUM(L526:W526)</f>
        <v>100000</v>
      </c>
      <c r="L526" s="241"/>
      <c r="M526" s="463"/>
      <c r="N526" s="140"/>
      <c r="O526" s="140"/>
      <c r="P526" s="97"/>
      <c r="Q526" s="558"/>
      <c r="R526" s="558"/>
      <c r="S526" s="558"/>
      <c r="T526" s="558"/>
      <c r="U526" s="558"/>
      <c r="V526" s="560"/>
      <c r="W526" s="558">
        <v>100000</v>
      </c>
      <c r="X526" s="560"/>
      <c r="Y526" s="97"/>
      <c r="Z526" s="20"/>
      <c r="AA526" s="585"/>
      <c r="AB526" s="289"/>
      <c r="AC526" s="289"/>
      <c r="AD526" s="535">
        <f t="shared" si="180"/>
        <v>0</v>
      </c>
      <c r="AE526" s="289"/>
      <c r="AF526" s="423"/>
      <c r="AG526" s="423"/>
      <c r="AH526" s="423"/>
      <c r="AI526" s="423"/>
      <c r="AJ526" s="289"/>
      <c r="AK526" s="20"/>
      <c r="AL526" s="20"/>
      <c r="AM526" s="20"/>
      <c r="AN526" s="20"/>
      <c r="AO526" s="20"/>
      <c r="AP526" s="20"/>
    </row>
    <row r="527" spans="1:42" ht="19.2" customHeight="1">
      <c r="A527" s="94"/>
      <c r="B527" s="203"/>
      <c r="C527" s="203" t="str">
        <f t="shared" si="199"/>
        <v>211</v>
      </c>
      <c r="D527" s="638" t="str">
        <f t="shared" si="200"/>
        <v>21111</v>
      </c>
      <c r="E527" s="219">
        <v>2111103</v>
      </c>
      <c r="F527" s="7" t="s">
        <v>567</v>
      </c>
      <c r="G527" s="710" t="s">
        <v>896</v>
      </c>
      <c r="H527" s="717" t="s">
        <v>702</v>
      </c>
      <c r="I527" s="125">
        <v>309</v>
      </c>
      <c r="J527" s="245">
        <v>3450000</v>
      </c>
      <c r="K527" s="621">
        <f>SUM(L527:W527)</f>
        <v>17000000</v>
      </c>
      <c r="L527" s="241"/>
      <c r="M527" s="463"/>
      <c r="N527" s="140"/>
      <c r="O527" s="140"/>
      <c r="P527" s="97"/>
      <c r="Q527" s="558"/>
      <c r="R527" s="558"/>
      <c r="S527" s="558"/>
      <c r="T527" s="558"/>
      <c r="U527" s="558"/>
      <c r="V527" s="558">
        <v>17000000</v>
      </c>
      <c r="W527" s="558"/>
      <c r="X527" s="560"/>
      <c r="Y527" s="97"/>
      <c r="Z527" s="20"/>
      <c r="AA527" s="585"/>
      <c r="AB527" s="289"/>
      <c r="AC527" s="289"/>
      <c r="AD527" s="535">
        <f t="shared" si="180"/>
        <v>0</v>
      </c>
      <c r="AE527" s="289"/>
      <c r="AF527" s="423"/>
      <c r="AG527" s="423"/>
      <c r="AH527" s="423"/>
      <c r="AI527" s="423"/>
      <c r="AJ527" s="289"/>
      <c r="AK527" s="20"/>
      <c r="AL527" s="20"/>
      <c r="AM527" s="20"/>
      <c r="AN527" s="20"/>
      <c r="AO527" s="20"/>
      <c r="AP527" s="20"/>
    </row>
    <row r="528" spans="1:42" ht="19.2" customHeight="1">
      <c r="A528" s="94"/>
      <c r="B528" s="203"/>
      <c r="C528" s="203" t="str">
        <f t="shared" si="199"/>
        <v>211</v>
      </c>
      <c r="D528" s="638" t="str">
        <f t="shared" si="200"/>
        <v>21111</v>
      </c>
      <c r="E528" s="219">
        <v>2111101</v>
      </c>
      <c r="F528" s="7" t="s">
        <v>567</v>
      </c>
      <c r="G528" s="512" t="s">
        <v>1</v>
      </c>
      <c r="H528" s="717" t="s">
        <v>702</v>
      </c>
      <c r="I528" s="125">
        <v>302</v>
      </c>
      <c r="J528" s="245">
        <v>600000</v>
      </c>
      <c r="K528" s="621">
        <f>SUM(L528:W528)</f>
        <v>600000</v>
      </c>
      <c r="L528" s="241"/>
      <c r="M528" s="463"/>
      <c r="N528" s="140"/>
      <c r="O528" s="140"/>
      <c r="P528" s="97"/>
      <c r="Q528" s="558"/>
      <c r="R528" s="558"/>
      <c r="S528" s="558"/>
      <c r="T528" s="558"/>
      <c r="U528" s="558"/>
      <c r="V528" s="560"/>
      <c r="W528" s="558">
        <v>600000</v>
      </c>
      <c r="X528" s="560"/>
      <c r="Y528" s="97"/>
      <c r="Z528" s="20"/>
      <c r="AA528" s="585"/>
      <c r="AB528" s="289"/>
      <c r="AC528" s="289"/>
      <c r="AD528" s="535">
        <f t="shared" si="180"/>
        <v>0</v>
      </c>
      <c r="AE528" s="289"/>
      <c r="AF528" s="423"/>
      <c r="AG528" s="423"/>
      <c r="AH528" s="423"/>
      <c r="AI528" s="423"/>
      <c r="AJ528" s="289"/>
      <c r="AK528" s="20"/>
      <c r="AL528" s="20"/>
      <c r="AM528" s="20"/>
      <c r="AN528" s="20"/>
      <c r="AO528" s="20"/>
      <c r="AP528" s="20"/>
    </row>
    <row r="529" spans="1:42" ht="19.2" customHeight="1">
      <c r="A529" s="94"/>
      <c r="B529" s="203"/>
      <c r="C529" s="203"/>
      <c r="D529" s="638"/>
      <c r="E529" s="219"/>
      <c r="F529" s="7"/>
      <c r="G529" s="512"/>
      <c r="H529" s="717"/>
      <c r="I529" s="125"/>
      <c r="J529" s="245"/>
      <c r="K529" s="621">
        <f t="shared" si="195"/>
        <v>0</v>
      </c>
      <c r="L529" s="241"/>
      <c r="M529" s="463"/>
      <c r="N529" s="140"/>
      <c r="O529" s="140"/>
      <c r="P529" s="97"/>
      <c r="Q529" s="558"/>
      <c r="R529" s="558"/>
      <c r="S529" s="558"/>
      <c r="T529" s="558"/>
      <c r="U529" s="558"/>
      <c r="V529" s="558"/>
      <c r="W529" s="558"/>
      <c r="X529" s="558"/>
      <c r="Y529" s="97"/>
      <c r="Z529" s="20"/>
      <c r="AA529" s="585"/>
      <c r="AB529" s="289"/>
      <c r="AC529" s="289"/>
      <c r="AD529" s="535">
        <f t="shared" si="180"/>
        <v>0</v>
      </c>
      <c r="AE529" s="289"/>
      <c r="AF529" s="423"/>
      <c r="AG529" s="423"/>
      <c r="AH529" s="423"/>
      <c r="AI529" s="423"/>
      <c r="AJ529" s="289"/>
      <c r="AK529" s="20"/>
      <c r="AL529" s="20"/>
      <c r="AM529" s="20"/>
      <c r="AN529" s="20"/>
      <c r="AO529" s="20"/>
      <c r="AP529" s="20"/>
    </row>
    <row r="530" spans="1:42" ht="19.2" customHeight="1">
      <c r="A530" s="99" t="s">
        <v>572</v>
      </c>
      <c r="B530" s="203">
        <v>1</v>
      </c>
      <c r="C530" s="203"/>
      <c r="D530" s="638"/>
      <c r="E530" s="219"/>
      <c r="F530" s="7"/>
      <c r="G530" s="34"/>
      <c r="H530" s="199"/>
      <c r="I530" s="125"/>
      <c r="J530" s="245">
        <v>259496</v>
      </c>
      <c r="K530" s="621">
        <f t="shared" si="195"/>
        <v>274454</v>
      </c>
      <c r="L530" s="241">
        <f t="shared" ref="L530:Y530" si="203">SUM(L531:L541)</f>
        <v>85255</v>
      </c>
      <c r="M530" s="272">
        <f t="shared" si="203"/>
        <v>79400</v>
      </c>
      <c r="N530" s="272">
        <f t="shared" si="203"/>
        <v>9799</v>
      </c>
      <c r="O530" s="272">
        <f t="shared" si="203"/>
        <v>0</v>
      </c>
      <c r="P530" s="272">
        <f t="shared" si="203"/>
        <v>0</v>
      </c>
      <c r="Q530" s="554">
        <f t="shared" si="203"/>
        <v>100000</v>
      </c>
      <c r="R530" s="554">
        <f t="shared" si="203"/>
        <v>0</v>
      </c>
      <c r="S530" s="554"/>
      <c r="T530" s="554"/>
      <c r="U530" s="554"/>
      <c r="V530" s="554">
        <f t="shared" si="203"/>
        <v>0</v>
      </c>
      <c r="W530" s="554">
        <f t="shared" si="203"/>
        <v>0</v>
      </c>
      <c r="X530" s="554">
        <f t="shared" si="203"/>
        <v>0</v>
      </c>
      <c r="Y530" s="554">
        <f t="shared" si="203"/>
        <v>0</v>
      </c>
      <c r="Z530" s="20"/>
      <c r="AA530" s="585">
        <v>303507</v>
      </c>
      <c r="AB530" s="289"/>
      <c r="AC530" s="289">
        <v>260000</v>
      </c>
      <c r="AD530" s="535">
        <f t="shared" si="180"/>
        <v>642550</v>
      </c>
      <c r="AE530" s="289">
        <f>SUM(AF530:AI530)</f>
        <v>642550</v>
      </c>
      <c r="AF530" s="423">
        <v>139950</v>
      </c>
      <c r="AG530" s="423">
        <v>208600</v>
      </c>
      <c r="AH530" s="423">
        <v>294000</v>
      </c>
      <c r="AI530" s="423"/>
      <c r="AJ530" s="289"/>
      <c r="AK530" s="20"/>
      <c r="AL530" s="20"/>
      <c r="AM530" s="20"/>
      <c r="AN530" s="20"/>
      <c r="AO530" s="20"/>
      <c r="AP530" s="20"/>
    </row>
    <row r="531" spans="1:42" ht="19.2" customHeight="1">
      <c r="A531" s="99"/>
      <c r="B531" s="203"/>
      <c r="C531" s="203" t="str">
        <f t="shared" ref="C531:C540" si="204">LEFT(E531,3)</f>
        <v>211</v>
      </c>
      <c r="D531" s="638" t="str">
        <f t="shared" ref="D531:D541" si="205">LEFT(E531,5)</f>
        <v>21114</v>
      </c>
      <c r="E531" s="219">
        <v>2111401</v>
      </c>
      <c r="F531" s="7" t="s">
        <v>572</v>
      </c>
      <c r="G531" s="283" t="s">
        <v>375</v>
      </c>
      <c r="H531" s="199" t="s">
        <v>407</v>
      </c>
      <c r="I531" s="125">
        <v>301</v>
      </c>
      <c r="J531" s="245">
        <v>55260</v>
      </c>
      <c r="K531" s="621">
        <f t="shared" si="195"/>
        <v>65220</v>
      </c>
      <c r="L531" s="241">
        <v>65220</v>
      </c>
      <c r="M531" s="463"/>
      <c r="N531" s="140"/>
      <c r="O531" s="140"/>
      <c r="P531" s="97"/>
      <c r="Q531" s="558"/>
      <c r="R531" s="558"/>
      <c r="S531" s="558"/>
      <c r="T531" s="558"/>
      <c r="U531" s="558"/>
      <c r="V531" s="558"/>
      <c r="W531" s="558"/>
      <c r="X531" s="558"/>
      <c r="Y531" s="97"/>
      <c r="Z531" s="20"/>
      <c r="AA531" s="585"/>
      <c r="AB531" s="289"/>
      <c r="AC531" s="289"/>
      <c r="AD531" s="535">
        <f t="shared" si="180"/>
        <v>0</v>
      </c>
      <c r="AE531" s="289"/>
      <c r="AF531" s="423"/>
      <c r="AG531" s="423"/>
      <c r="AH531" s="423"/>
      <c r="AI531" s="423"/>
      <c r="AJ531" s="289"/>
      <c r="AK531" s="20"/>
      <c r="AL531" s="20"/>
      <c r="AM531" s="20"/>
      <c r="AN531" s="20"/>
      <c r="AO531" s="20"/>
      <c r="AP531" s="20"/>
    </row>
    <row r="532" spans="1:42" ht="19.2" customHeight="1">
      <c r="A532" s="99"/>
      <c r="B532" s="203"/>
      <c r="C532" s="203" t="str">
        <f t="shared" si="204"/>
        <v>211</v>
      </c>
      <c r="D532" s="638" t="str">
        <f t="shared" si="205"/>
        <v>21114</v>
      </c>
      <c r="E532" s="219">
        <v>2111401</v>
      </c>
      <c r="F532" s="7" t="s">
        <v>572</v>
      </c>
      <c r="G532" s="283" t="s">
        <v>376</v>
      </c>
      <c r="H532" s="199" t="s">
        <v>407</v>
      </c>
      <c r="I532" s="125">
        <v>301</v>
      </c>
      <c r="J532" s="245">
        <v>10000</v>
      </c>
      <c r="K532" s="621">
        <f t="shared" si="195"/>
        <v>11000</v>
      </c>
      <c r="L532" s="281">
        <v>11000</v>
      </c>
      <c r="M532" s="463"/>
      <c r="N532" s="140"/>
      <c r="O532" s="140"/>
      <c r="P532" s="97"/>
      <c r="Q532" s="558"/>
      <c r="R532" s="558"/>
      <c r="S532" s="558"/>
      <c r="T532" s="558"/>
      <c r="U532" s="558"/>
      <c r="V532" s="558"/>
      <c r="W532" s="558"/>
      <c r="X532" s="558"/>
      <c r="Y532" s="97"/>
      <c r="Z532" s="20"/>
      <c r="AA532" s="585"/>
      <c r="AB532" s="289"/>
      <c r="AC532" s="289"/>
      <c r="AD532" s="535">
        <f t="shared" si="180"/>
        <v>0</v>
      </c>
      <c r="AE532" s="289"/>
      <c r="AF532" s="423"/>
      <c r="AG532" s="423"/>
      <c r="AH532" s="423"/>
      <c r="AI532" s="423"/>
      <c r="AJ532" s="289"/>
      <c r="AK532" s="20"/>
      <c r="AL532" s="20"/>
      <c r="AM532" s="20"/>
      <c r="AN532" s="20"/>
      <c r="AO532" s="20"/>
      <c r="AP532" s="20"/>
    </row>
    <row r="533" spans="1:42" ht="19.2" customHeight="1">
      <c r="A533" s="99"/>
      <c r="B533" s="203"/>
      <c r="C533" s="203" t="str">
        <f t="shared" si="204"/>
        <v>211</v>
      </c>
      <c r="D533" s="638" t="str">
        <f t="shared" si="205"/>
        <v>21114</v>
      </c>
      <c r="E533" s="219">
        <v>2111401</v>
      </c>
      <c r="F533" s="7" t="s">
        <v>572</v>
      </c>
      <c r="G533" s="283" t="s">
        <v>377</v>
      </c>
      <c r="H533" s="199" t="s">
        <v>407</v>
      </c>
      <c r="I533" s="125">
        <v>301</v>
      </c>
      <c r="J533" s="245">
        <v>4605</v>
      </c>
      <c r="K533" s="621">
        <f t="shared" si="195"/>
        <v>5435</v>
      </c>
      <c r="L533" s="241">
        <v>5435</v>
      </c>
      <c r="M533" s="463"/>
      <c r="N533" s="140"/>
      <c r="O533" s="140"/>
      <c r="P533" s="97"/>
      <c r="Q533" s="558"/>
      <c r="R533" s="558"/>
      <c r="S533" s="558"/>
      <c r="T533" s="558"/>
      <c r="U533" s="558"/>
      <c r="V533" s="558"/>
      <c r="W533" s="558"/>
      <c r="X533" s="558"/>
      <c r="Y533" s="97"/>
      <c r="Z533" s="20"/>
      <c r="AA533" s="585"/>
      <c r="AB533" s="289"/>
      <c r="AC533" s="289"/>
      <c r="AD533" s="535">
        <f t="shared" si="180"/>
        <v>0</v>
      </c>
      <c r="AE533" s="289"/>
      <c r="AF533" s="423"/>
      <c r="AG533" s="423"/>
      <c r="AH533" s="423"/>
      <c r="AI533" s="423"/>
      <c r="AJ533" s="289"/>
      <c r="AK533" s="20"/>
      <c r="AL533" s="20"/>
      <c r="AM533" s="20"/>
      <c r="AN533" s="20"/>
      <c r="AO533" s="20"/>
      <c r="AP533" s="20"/>
    </row>
    <row r="534" spans="1:42" ht="19.2" customHeight="1">
      <c r="A534" s="99"/>
      <c r="B534" s="203"/>
      <c r="C534" s="203" t="str">
        <f t="shared" si="204"/>
        <v>211</v>
      </c>
      <c r="D534" s="638" t="str">
        <f t="shared" si="205"/>
        <v>21114</v>
      </c>
      <c r="E534" s="219">
        <v>2111401</v>
      </c>
      <c r="F534" s="7" t="s">
        <v>572</v>
      </c>
      <c r="G534" s="283" t="s">
        <v>917</v>
      </c>
      <c r="H534" s="199" t="s">
        <v>407</v>
      </c>
      <c r="I534" s="125">
        <v>301</v>
      </c>
      <c r="J534" s="245">
        <v>3600</v>
      </c>
      <c r="K534" s="621">
        <f t="shared" si="195"/>
        <v>3600</v>
      </c>
      <c r="L534" s="241">
        <v>3600</v>
      </c>
      <c r="M534" s="463"/>
      <c r="N534" s="140"/>
      <c r="O534" s="140"/>
      <c r="P534" s="97"/>
      <c r="Q534" s="558"/>
      <c r="R534" s="558"/>
      <c r="S534" s="558"/>
      <c r="T534" s="558"/>
      <c r="U534" s="558"/>
      <c r="V534" s="558"/>
      <c r="W534" s="558"/>
      <c r="X534" s="558"/>
      <c r="Y534" s="97"/>
      <c r="Z534" s="20"/>
      <c r="AA534" s="585"/>
      <c r="AB534" s="289"/>
      <c r="AC534" s="289"/>
      <c r="AD534" s="535">
        <f t="shared" si="180"/>
        <v>0</v>
      </c>
      <c r="AE534" s="289"/>
      <c r="AF534" s="423"/>
      <c r="AG534" s="423"/>
      <c r="AH534" s="423"/>
      <c r="AI534" s="423"/>
      <c r="AJ534" s="289"/>
      <c r="AK534" s="20"/>
      <c r="AL534" s="20"/>
      <c r="AM534" s="20"/>
      <c r="AN534" s="20"/>
      <c r="AO534" s="20"/>
      <c r="AP534" s="20"/>
    </row>
    <row r="535" spans="1:42" ht="19.2" customHeight="1">
      <c r="A535" s="99"/>
      <c r="B535" s="203"/>
      <c r="C535" s="203" t="str">
        <f t="shared" si="204"/>
        <v>211</v>
      </c>
      <c r="D535" s="638" t="str">
        <f t="shared" si="205"/>
        <v>21114</v>
      </c>
      <c r="E535" s="219">
        <v>2111401</v>
      </c>
      <c r="F535" s="7" t="s">
        <v>572</v>
      </c>
      <c r="G535" s="283" t="s">
        <v>916</v>
      </c>
      <c r="H535" s="199" t="s">
        <v>407</v>
      </c>
      <c r="I535" s="124">
        <v>302</v>
      </c>
      <c r="J535" s="245">
        <v>8400</v>
      </c>
      <c r="K535" s="621">
        <f t="shared" si="195"/>
        <v>8400</v>
      </c>
      <c r="L535" s="241"/>
      <c r="M535" s="140">
        <v>8400</v>
      </c>
      <c r="O535" s="140"/>
      <c r="P535" s="97"/>
      <c r="Q535" s="558"/>
      <c r="R535" s="558"/>
      <c r="S535" s="558"/>
      <c r="T535" s="558"/>
      <c r="U535" s="558"/>
      <c r="V535" s="558"/>
      <c r="W535" s="558"/>
      <c r="X535" s="558"/>
      <c r="Y535" s="97"/>
      <c r="Z535" s="20"/>
      <c r="AA535" s="585"/>
      <c r="AB535" s="289"/>
      <c r="AC535" s="289"/>
      <c r="AD535" s="535">
        <f t="shared" si="180"/>
        <v>0</v>
      </c>
      <c r="AE535" s="289"/>
      <c r="AF535" s="423"/>
      <c r="AG535" s="423"/>
      <c r="AH535" s="423"/>
      <c r="AI535" s="423"/>
      <c r="AJ535" s="289"/>
      <c r="AK535" s="20"/>
      <c r="AL535" s="20"/>
      <c r="AM535" s="20"/>
      <c r="AN535" s="20"/>
      <c r="AO535" s="20"/>
      <c r="AP535" s="20"/>
    </row>
    <row r="536" spans="1:42" ht="19.2" customHeight="1">
      <c r="A536" s="99"/>
      <c r="B536" s="203"/>
      <c r="C536" s="203" t="str">
        <f t="shared" si="204"/>
        <v>211</v>
      </c>
      <c r="D536" s="638" t="str">
        <f t="shared" si="205"/>
        <v>21114</v>
      </c>
      <c r="E536" s="219">
        <v>2111401</v>
      </c>
      <c r="F536" s="7" t="s">
        <v>572</v>
      </c>
      <c r="G536" s="283" t="s">
        <v>378</v>
      </c>
      <c r="H536" s="199" t="s">
        <v>407</v>
      </c>
      <c r="I536" s="125">
        <v>303</v>
      </c>
      <c r="J536" s="245">
        <v>6631</v>
      </c>
      <c r="K536" s="621">
        <f t="shared" si="195"/>
        <v>9799</v>
      </c>
      <c r="L536" s="241"/>
      <c r="M536" s="463"/>
      <c r="N536" s="140">
        <v>9799</v>
      </c>
      <c r="O536" s="140"/>
      <c r="P536" s="97"/>
      <c r="Q536" s="558"/>
      <c r="R536" s="558"/>
      <c r="S536" s="558"/>
      <c r="T536" s="558"/>
      <c r="U536" s="558"/>
      <c r="V536" s="558"/>
      <c r="W536" s="558"/>
      <c r="X536" s="558"/>
      <c r="Y536" s="97"/>
      <c r="Z536" s="20"/>
      <c r="AA536" s="585"/>
      <c r="AB536" s="289"/>
      <c r="AC536" s="289"/>
      <c r="AD536" s="535">
        <f t="shared" si="180"/>
        <v>0</v>
      </c>
      <c r="AE536" s="289"/>
      <c r="AF536" s="423"/>
      <c r="AG536" s="423"/>
      <c r="AH536" s="423"/>
      <c r="AI536" s="423"/>
      <c r="AJ536" s="289"/>
      <c r="AK536" s="20"/>
      <c r="AL536" s="20"/>
      <c r="AM536" s="20"/>
      <c r="AN536" s="20"/>
      <c r="AO536" s="20"/>
      <c r="AP536" s="20"/>
    </row>
    <row r="537" spans="1:42" ht="19.2" customHeight="1">
      <c r="A537" s="99"/>
      <c r="B537" s="203"/>
      <c r="C537" s="203" t="str">
        <f t="shared" si="204"/>
        <v>211</v>
      </c>
      <c r="D537" s="638" t="str">
        <f t="shared" si="205"/>
        <v>21114</v>
      </c>
      <c r="E537" s="219">
        <v>2111401</v>
      </c>
      <c r="F537" s="7" t="s">
        <v>572</v>
      </c>
      <c r="G537" s="283" t="s">
        <v>379</v>
      </c>
      <c r="H537" s="199" t="s">
        <v>407</v>
      </c>
      <c r="I537" s="125">
        <v>302</v>
      </c>
      <c r="J537" s="245">
        <v>20000</v>
      </c>
      <c r="K537" s="621">
        <f t="shared" si="195"/>
        <v>20000</v>
      </c>
      <c r="L537" s="241"/>
      <c r="M537" s="463">
        <v>20000</v>
      </c>
      <c r="N537" s="140"/>
      <c r="O537" s="140"/>
      <c r="P537" s="97"/>
      <c r="Q537" s="558"/>
      <c r="R537" s="558"/>
      <c r="S537" s="558"/>
      <c r="T537" s="558"/>
      <c r="U537" s="558"/>
      <c r="V537" s="558"/>
      <c r="W537" s="558"/>
      <c r="X537" s="558"/>
      <c r="Y537" s="97"/>
      <c r="Z537" s="20"/>
      <c r="AA537" s="585"/>
      <c r="AB537" s="289"/>
      <c r="AC537" s="289"/>
      <c r="AD537" s="535">
        <f t="shared" si="180"/>
        <v>0</v>
      </c>
      <c r="AE537" s="289"/>
      <c r="AF537" s="423"/>
      <c r="AG537" s="423"/>
      <c r="AH537" s="423"/>
      <c r="AI537" s="423"/>
      <c r="AJ537" s="289"/>
      <c r="AK537" s="20"/>
      <c r="AL537" s="20"/>
      <c r="AM537" s="20"/>
      <c r="AN537" s="20"/>
      <c r="AO537" s="20"/>
      <c r="AP537" s="20"/>
    </row>
    <row r="538" spans="1:42" ht="19.2" customHeight="1">
      <c r="A538" s="99"/>
      <c r="B538" s="203"/>
      <c r="C538" s="203" t="str">
        <f t="shared" si="204"/>
        <v>211</v>
      </c>
      <c r="D538" s="638" t="str">
        <f t="shared" si="205"/>
        <v>21114</v>
      </c>
      <c r="E538" s="219">
        <v>2111401</v>
      </c>
      <c r="F538" s="635" t="s">
        <v>572</v>
      </c>
      <c r="G538" s="283" t="s">
        <v>382</v>
      </c>
      <c r="H538" s="199" t="s">
        <v>407</v>
      </c>
      <c r="I538" s="125">
        <v>302</v>
      </c>
      <c r="J538" s="245">
        <v>1000</v>
      </c>
      <c r="K538" s="621">
        <f t="shared" si="195"/>
        <v>1000</v>
      </c>
      <c r="L538" s="241"/>
      <c r="M538" s="463">
        <v>1000</v>
      </c>
      <c r="N538" s="140"/>
      <c r="O538" s="140"/>
      <c r="P538" s="97"/>
      <c r="Q538" s="558"/>
      <c r="R538" s="558"/>
      <c r="S538" s="558"/>
      <c r="T538" s="558"/>
      <c r="U538" s="558"/>
      <c r="V538" s="558"/>
      <c r="W538" s="558"/>
      <c r="X538" s="558"/>
      <c r="Y538" s="97"/>
      <c r="Z538" s="20"/>
      <c r="AA538" s="585"/>
      <c r="AB538" s="289"/>
      <c r="AC538" s="289"/>
      <c r="AD538" s="535">
        <f t="shared" si="180"/>
        <v>0</v>
      </c>
      <c r="AE538" s="289"/>
      <c r="AF538" s="423"/>
      <c r="AG538" s="423"/>
      <c r="AH538" s="423"/>
      <c r="AI538" s="423"/>
      <c r="AJ538" s="289"/>
      <c r="AK538" s="20"/>
      <c r="AL538" s="20"/>
      <c r="AM538" s="20"/>
      <c r="AN538" s="20"/>
      <c r="AO538" s="20"/>
      <c r="AP538" s="20"/>
    </row>
    <row r="539" spans="1:42" ht="19.2" customHeight="1">
      <c r="A539" s="636"/>
      <c r="B539" s="637"/>
      <c r="C539" s="637"/>
      <c r="D539" s="638"/>
      <c r="E539" s="638"/>
      <c r="F539" s="635"/>
      <c r="G539" s="283"/>
      <c r="H539" s="199"/>
      <c r="I539" s="125"/>
      <c r="J539" s="245"/>
      <c r="K539" s="621"/>
      <c r="L539" s="241"/>
      <c r="M539" s="463"/>
      <c r="N539" s="140"/>
      <c r="O539" s="140"/>
      <c r="P539" s="97"/>
      <c r="Q539" s="558"/>
      <c r="R539" s="558"/>
      <c r="S539" s="558"/>
      <c r="T539" s="558"/>
      <c r="U539" s="558"/>
      <c r="V539" s="558"/>
      <c r="W539" s="558"/>
      <c r="X539" s="558"/>
      <c r="Y539" s="97"/>
      <c r="Z539" s="20"/>
      <c r="AA539" s="585"/>
      <c r="AB539" s="289"/>
      <c r="AC539" s="289"/>
      <c r="AD539" s="535"/>
      <c r="AE539" s="289"/>
      <c r="AF539" s="423"/>
      <c r="AG539" s="423"/>
      <c r="AH539" s="423"/>
      <c r="AI539" s="423"/>
      <c r="AJ539" s="289"/>
      <c r="AK539" s="20"/>
      <c r="AL539" s="20"/>
      <c r="AM539" s="20"/>
      <c r="AN539" s="20"/>
      <c r="AO539" s="20"/>
      <c r="AP539" s="20"/>
    </row>
    <row r="540" spans="1:42" ht="19.2" customHeight="1">
      <c r="A540" s="99"/>
      <c r="B540" s="203"/>
      <c r="C540" s="203" t="str">
        <f t="shared" si="204"/>
        <v>211</v>
      </c>
      <c r="D540" s="638" t="str">
        <f t="shared" si="205"/>
        <v>21114</v>
      </c>
      <c r="E540" s="219">
        <v>2111401</v>
      </c>
      <c r="F540" s="7" t="s">
        <v>572</v>
      </c>
      <c r="G540" s="283" t="s">
        <v>401</v>
      </c>
      <c r="H540" s="199" t="s">
        <v>407</v>
      </c>
      <c r="I540" s="125">
        <v>302</v>
      </c>
      <c r="J540" s="245">
        <v>50000</v>
      </c>
      <c r="K540" s="621">
        <f t="shared" si="195"/>
        <v>50000</v>
      </c>
      <c r="L540" s="241"/>
      <c r="M540" s="463">
        <v>50000</v>
      </c>
      <c r="N540" s="140"/>
      <c r="O540" s="140"/>
      <c r="P540" s="97"/>
      <c r="Q540" s="558"/>
      <c r="R540" s="558"/>
      <c r="S540" s="558"/>
      <c r="T540" s="558"/>
      <c r="U540" s="558"/>
      <c r="V540" s="558"/>
      <c r="W540" s="558"/>
      <c r="X540" s="558"/>
      <c r="Y540" s="97"/>
      <c r="Z540" s="34" t="s">
        <v>439</v>
      </c>
      <c r="AA540" s="586"/>
      <c r="AB540" s="548"/>
      <c r="AC540" s="548"/>
      <c r="AD540" s="535">
        <f t="shared" si="180"/>
        <v>0</v>
      </c>
      <c r="AE540" s="548"/>
      <c r="AF540" s="423"/>
      <c r="AG540" s="423"/>
      <c r="AH540" s="423"/>
      <c r="AI540" s="423"/>
      <c r="AJ540" s="289"/>
      <c r="AK540" s="20"/>
      <c r="AL540" s="20"/>
      <c r="AM540" s="20"/>
      <c r="AN540" s="20"/>
      <c r="AO540" s="20"/>
      <c r="AP540" s="20"/>
    </row>
    <row r="541" spans="1:42" ht="19.2" customHeight="1">
      <c r="A541" s="99"/>
      <c r="B541" s="203"/>
      <c r="C541" s="203" t="str">
        <f>LEFT(E541,3)</f>
        <v>211</v>
      </c>
      <c r="D541" s="638" t="str">
        <f t="shared" si="205"/>
        <v>21114</v>
      </c>
      <c r="E541" s="219">
        <v>2111401</v>
      </c>
      <c r="F541" s="7" t="s">
        <v>572</v>
      </c>
      <c r="G541" s="34" t="s">
        <v>23</v>
      </c>
      <c r="H541" s="199" t="s">
        <v>702</v>
      </c>
      <c r="I541" s="125">
        <v>302</v>
      </c>
      <c r="J541" s="245">
        <v>100000</v>
      </c>
      <c r="K541" s="621">
        <f t="shared" si="195"/>
        <v>100000</v>
      </c>
      <c r="L541" s="241"/>
      <c r="M541" s="463"/>
      <c r="N541" s="140"/>
      <c r="O541" s="140"/>
      <c r="P541" s="97"/>
      <c r="Q541" s="558">
        <v>100000</v>
      </c>
      <c r="R541" s="558"/>
      <c r="S541" s="558"/>
      <c r="T541" s="558"/>
      <c r="U541" s="558"/>
      <c r="V541" s="558"/>
      <c r="W541" s="558"/>
      <c r="X541" s="558"/>
      <c r="Y541" s="97"/>
      <c r="Z541" s="20"/>
      <c r="AA541" s="585"/>
      <c r="AB541" s="289"/>
      <c r="AC541" s="289"/>
      <c r="AD541" s="535">
        <f t="shared" si="180"/>
        <v>0</v>
      </c>
      <c r="AE541" s="289"/>
      <c r="AF541" s="423"/>
      <c r="AG541" s="423"/>
      <c r="AH541" s="423"/>
      <c r="AI541" s="423"/>
      <c r="AJ541" s="289"/>
      <c r="AK541" s="20"/>
      <c r="AL541" s="20"/>
      <c r="AM541" s="20"/>
      <c r="AN541" s="20"/>
      <c r="AO541" s="20"/>
      <c r="AP541" s="20"/>
    </row>
    <row r="542" spans="1:42" ht="19.2" customHeight="1">
      <c r="A542" s="99"/>
      <c r="B542" s="203"/>
      <c r="C542" s="203"/>
      <c r="D542" s="638"/>
      <c r="E542" s="219"/>
      <c r="F542" s="7"/>
      <c r="G542" s="34"/>
      <c r="H542" s="199"/>
      <c r="I542" s="125"/>
      <c r="J542" s="245"/>
      <c r="K542" s="621">
        <f t="shared" si="195"/>
        <v>0</v>
      </c>
      <c r="L542" s="241"/>
      <c r="M542" s="463"/>
      <c r="N542" s="140"/>
      <c r="O542" s="140"/>
      <c r="P542" s="97"/>
      <c r="Q542" s="558"/>
      <c r="R542" s="558"/>
      <c r="S542" s="558"/>
      <c r="T542" s="558"/>
      <c r="U542" s="558"/>
      <c r="V542" s="558"/>
      <c r="W542" s="558"/>
      <c r="X542" s="558"/>
      <c r="Y542" s="97"/>
      <c r="Z542" s="20"/>
      <c r="AA542" s="585"/>
      <c r="AB542" s="289"/>
      <c r="AC542" s="289"/>
      <c r="AD542" s="535">
        <f t="shared" si="180"/>
        <v>0</v>
      </c>
      <c r="AE542" s="289"/>
      <c r="AF542" s="423"/>
      <c r="AG542" s="423"/>
      <c r="AH542" s="423"/>
      <c r="AI542" s="423"/>
      <c r="AJ542" s="289"/>
      <c r="AK542" s="20"/>
      <c r="AL542" s="20"/>
      <c r="AM542" s="20"/>
      <c r="AN542" s="20"/>
      <c r="AO542" s="20"/>
      <c r="AP542" s="20"/>
    </row>
    <row r="543" spans="1:42" ht="19.2" customHeight="1">
      <c r="A543" s="99" t="s">
        <v>609</v>
      </c>
      <c r="B543" s="203">
        <v>6</v>
      </c>
      <c r="C543" s="203"/>
      <c r="D543" s="638" t="str">
        <f t="shared" si="200"/>
        <v/>
      </c>
      <c r="E543" s="219"/>
      <c r="F543" s="7"/>
      <c r="G543" s="34"/>
      <c r="H543" s="199"/>
      <c r="I543" s="125"/>
      <c r="J543" s="245">
        <v>2696605</v>
      </c>
      <c r="K543" s="621">
        <f t="shared" si="195"/>
        <v>2776668</v>
      </c>
      <c r="L543" s="241">
        <f t="shared" ref="L543:W543" si="206">SUM(L544:L564)</f>
        <v>729098</v>
      </c>
      <c r="M543" s="274">
        <f t="shared" si="206"/>
        <v>1994681</v>
      </c>
      <c r="N543" s="274">
        <f t="shared" si="206"/>
        <v>52889</v>
      </c>
      <c r="O543" s="274">
        <f t="shared" si="206"/>
        <v>0</v>
      </c>
      <c r="P543" s="274">
        <f t="shared" si="206"/>
        <v>0</v>
      </c>
      <c r="Q543" s="274">
        <f t="shared" si="206"/>
        <v>0</v>
      </c>
      <c r="R543" s="274">
        <f t="shared" si="206"/>
        <v>0</v>
      </c>
      <c r="S543" s="274"/>
      <c r="T543" s="274"/>
      <c r="U543" s="274"/>
      <c r="V543" s="274">
        <f t="shared" si="206"/>
        <v>0</v>
      </c>
      <c r="W543" s="274">
        <f t="shared" si="206"/>
        <v>0</v>
      </c>
      <c r="X543" s="553"/>
      <c r="Y543" s="274"/>
      <c r="Z543" s="20"/>
      <c r="AA543" s="585">
        <v>-2214535</v>
      </c>
      <c r="AB543" s="605">
        <v>883771</v>
      </c>
      <c r="AC543" s="605">
        <v>3543962</v>
      </c>
      <c r="AD543" s="535">
        <f t="shared" si="180"/>
        <v>3543962</v>
      </c>
      <c r="AE543" s="282">
        <f>SUM(AF543:AH543)</f>
        <v>3543962</v>
      </c>
      <c r="AF543" s="423">
        <v>1455953</v>
      </c>
      <c r="AG543" s="423">
        <v>1957525</v>
      </c>
      <c r="AH543" s="423">
        <v>130484</v>
      </c>
      <c r="AI543" s="423"/>
      <c r="AJ543" s="289"/>
      <c r="AK543" s="20"/>
      <c r="AL543" s="20"/>
      <c r="AM543" s="20"/>
      <c r="AN543" s="20"/>
      <c r="AO543" s="20"/>
      <c r="AP543" s="20"/>
    </row>
    <row r="544" spans="1:42" ht="19.2" customHeight="1">
      <c r="A544" s="99"/>
      <c r="B544" s="203"/>
      <c r="C544" s="203" t="str">
        <f t="shared" ref="C544:C553" si="207">LEFT(E544,3)</f>
        <v>212</v>
      </c>
      <c r="D544" s="638" t="str">
        <f t="shared" si="200"/>
        <v>21201</v>
      </c>
      <c r="E544" s="219">
        <v>2120199</v>
      </c>
      <c r="F544" s="7" t="s">
        <v>609</v>
      </c>
      <c r="G544" s="283" t="s">
        <v>375</v>
      </c>
      <c r="H544" s="36" t="s">
        <v>65</v>
      </c>
      <c r="I544" s="125">
        <v>301</v>
      </c>
      <c r="J544" s="245">
        <v>359904</v>
      </c>
      <c r="K544" s="621">
        <f t="shared" si="195"/>
        <v>345912</v>
      </c>
      <c r="L544" s="241">
        <v>345912</v>
      </c>
      <c r="M544" s="463"/>
      <c r="N544" s="245"/>
      <c r="O544" s="245"/>
      <c r="P544" s="245"/>
      <c r="Q544" s="553"/>
      <c r="R544" s="553"/>
      <c r="S544" s="553"/>
      <c r="T544" s="553"/>
      <c r="U544" s="553"/>
      <c r="V544" s="553"/>
      <c r="W544" s="553"/>
      <c r="X544" s="553"/>
      <c r="Y544" s="96"/>
      <c r="Z544" s="20"/>
      <c r="AA544" s="585"/>
      <c r="AB544" s="289"/>
      <c r="AC544" s="289"/>
      <c r="AD544" s="535">
        <f t="shared" si="180"/>
        <v>0</v>
      </c>
      <c r="AE544" s="289"/>
      <c r="AF544" s="423"/>
      <c r="AG544" s="423"/>
      <c r="AH544" s="423"/>
      <c r="AI544" s="423"/>
      <c r="AJ544" s="289"/>
      <c r="AK544" s="20"/>
      <c r="AL544" s="20"/>
      <c r="AM544" s="20"/>
      <c r="AN544" s="20"/>
      <c r="AO544" s="20"/>
      <c r="AP544" s="20"/>
    </row>
    <row r="545" spans="1:42" ht="19.2" customHeight="1">
      <c r="A545" s="99"/>
      <c r="B545" s="203"/>
      <c r="C545" s="203" t="str">
        <f>LEFT(E545,3)</f>
        <v>212</v>
      </c>
      <c r="D545" s="638" t="str">
        <f t="shared" si="200"/>
        <v>21201</v>
      </c>
      <c r="E545" s="219">
        <v>2120199</v>
      </c>
      <c r="F545" s="7" t="s">
        <v>609</v>
      </c>
      <c r="G545" s="283" t="s">
        <v>376</v>
      </c>
      <c r="H545" s="36" t="s">
        <v>65</v>
      </c>
      <c r="I545" s="125">
        <v>301</v>
      </c>
      <c r="J545" s="245">
        <v>80000</v>
      </c>
      <c r="K545" s="621">
        <f t="shared" si="195"/>
        <v>66000</v>
      </c>
      <c r="L545" s="281">
        <v>66000</v>
      </c>
      <c r="M545" s="463"/>
      <c r="N545" s="245"/>
      <c r="O545" s="245"/>
      <c r="P545" s="245"/>
      <c r="Q545" s="553"/>
      <c r="R545" s="553"/>
      <c r="S545" s="553"/>
      <c r="T545" s="553"/>
      <c r="U545" s="553"/>
      <c r="V545" s="553"/>
      <c r="W545" s="553"/>
      <c r="X545" s="553"/>
      <c r="Y545" s="96"/>
      <c r="Z545" s="20"/>
      <c r="AA545" s="585"/>
      <c r="AB545" s="289"/>
      <c r="AC545" s="289"/>
      <c r="AD545" s="535">
        <f t="shared" si="180"/>
        <v>0</v>
      </c>
      <c r="AE545" s="289"/>
      <c r="AF545" s="423"/>
      <c r="AG545" s="423"/>
      <c r="AH545" s="423"/>
      <c r="AI545" s="423"/>
      <c r="AJ545" s="289"/>
      <c r="AK545" s="20"/>
      <c r="AL545" s="20"/>
      <c r="AM545" s="20"/>
      <c r="AN545" s="20"/>
      <c r="AO545" s="20"/>
      <c r="AP545" s="20"/>
    </row>
    <row r="546" spans="1:42" ht="19.2" customHeight="1">
      <c r="A546" s="99"/>
      <c r="B546" s="203"/>
      <c r="C546" s="203" t="str">
        <f>LEFT(E546,3)</f>
        <v>212</v>
      </c>
      <c r="D546" s="638" t="str">
        <f t="shared" si="200"/>
        <v>21201</v>
      </c>
      <c r="E546" s="219">
        <v>2120199</v>
      </c>
      <c r="F546" s="7" t="s">
        <v>609</v>
      </c>
      <c r="G546" s="283" t="s">
        <v>377</v>
      </c>
      <c r="H546" s="36" t="s">
        <v>65</v>
      </c>
      <c r="I546" s="125">
        <v>301</v>
      </c>
      <c r="J546" s="245">
        <v>29992</v>
      </c>
      <c r="K546" s="621">
        <f t="shared" si="195"/>
        <v>28826</v>
      </c>
      <c r="L546" s="241">
        <v>28826</v>
      </c>
      <c r="M546" s="463"/>
      <c r="N546" s="245"/>
      <c r="O546" s="245"/>
      <c r="P546" s="245"/>
      <c r="Q546" s="553"/>
      <c r="R546" s="553"/>
      <c r="S546" s="553"/>
      <c r="T546" s="553"/>
      <c r="U546" s="553"/>
      <c r="V546" s="553"/>
      <c r="W546" s="553"/>
      <c r="X546" s="553"/>
      <c r="Y546" s="96"/>
      <c r="Z546" s="20"/>
      <c r="AA546" s="585"/>
      <c r="AB546" s="289"/>
      <c r="AC546" s="289"/>
      <c r="AD546" s="535">
        <f t="shared" si="180"/>
        <v>0</v>
      </c>
      <c r="AE546" s="289"/>
      <c r="AF546" s="423"/>
      <c r="AG546" s="423"/>
      <c r="AH546" s="423"/>
      <c r="AI546" s="423"/>
      <c r="AJ546" s="289"/>
      <c r="AK546" s="20"/>
      <c r="AL546" s="20"/>
      <c r="AM546" s="20"/>
      <c r="AN546" s="20"/>
      <c r="AO546" s="20"/>
      <c r="AP546" s="20"/>
    </row>
    <row r="547" spans="1:42" ht="19.2" customHeight="1">
      <c r="A547" s="99"/>
      <c r="B547" s="203"/>
      <c r="C547" s="203" t="str">
        <f>LEFT(E547,3)</f>
        <v>212</v>
      </c>
      <c r="D547" s="638" t="str">
        <f t="shared" si="200"/>
        <v>21201</v>
      </c>
      <c r="E547" s="219">
        <v>2120199</v>
      </c>
      <c r="F547" s="7" t="s">
        <v>609</v>
      </c>
      <c r="G547" s="283" t="s">
        <v>917</v>
      </c>
      <c r="H547" s="36" t="s">
        <v>65</v>
      </c>
      <c r="I547" s="125">
        <v>301</v>
      </c>
      <c r="J547" s="245">
        <v>100800</v>
      </c>
      <c r="K547" s="621">
        <f t="shared" si="195"/>
        <v>21600</v>
      </c>
      <c r="L547" s="241">
        <v>21600</v>
      </c>
      <c r="M547" s="463"/>
      <c r="N547" s="245"/>
      <c r="O547" s="245"/>
      <c r="P547" s="245"/>
      <c r="Q547" s="553"/>
      <c r="R547" s="553"/>
      <c r="S547" s="553"/>
      <c r="T547" s="553"/>
      <c r="U547" s="553"/>
      <c r="V547" s="553"/>
      <c r="W547" s="553"/>
      <c r="X547" s="553"/>
      <c r="Y547" s="96"/>
      <c r="Z547" s="20"/>
      <c r="AA547" s="585"/>
      <c r="AB547" s="289"/>
      <c r="AC547" s="289"/>
      <c r="AD547" s="535">
        <f t="shared" si="180"/>
        <v>0</v>
      </c>
      <c r="AE547" s="289"/>
      <c r="AF547" s="423"/>
      <c r="AG547" s="423"/>
      <c r="AH547" s="423"/>
      <c r="AI547" s="423"/>
      <c r="AJ547" s="289"/>
      <c r="AK547" s="20"/>
      <c r="AL547" s="20"/>
      <c r="AM547" s="20"/>
      <c r="AN547" s="20"/>
      <c r="AO547" s="20"/>
      <c r="AP547" s="20"/>
    </row>
    <row r="548" spans="1:42" ht="19.2" customHeight="1">
      <c r="A548" s="636"/>
      <c r="B548" s="637"/>
      <c r="C548" s="637" t="str">
        <f>LEFT(E548,3)</f>
        <v>212</v>
      </c>
      <c r="D548" s="638" t="str">
        <f t="shared" ref="D548" si="208">LEFT(E548,5)</f>
        <v>21201</v>
      </c>
      <c r="E548" s="638">
        <v>2120199</v>
      </c>
      <c r="F548" s="635" t="s">
        <v>609</v>
      </c>
      <c r="G548" s="283" t="s">
        <v>2454</v>
      </c>
      <c r="H548" s="36" t="s">
        <v>65</v>
      </c>
      <c r="I548" s="125">
        <v>301</v>
      </c>
      <c r="J548" s="245"/>
      <c r="K548" s="621">
        <f t="shared" si="195"/>
        <v>68400</v>
      </c>
      <c r="L548" s="241">
        <v>68400</v>
      </c>
      <c r="M548" s="463"/>
      <c r="N548" s="245"/>
      <c r="O548" s="245"/>
      <c r="P548" s="245"/>
      <c r="Q548" s="553"/>
      <c r="R548" s="553"/>
      <c r="S548" s="553"/>
      <c r="T548" s="553"/>
      <c r="U548" s="553"/>
      <c r="V548" s="553"/>
      <c r="W548" s="553"/>
      <c r="X548" s="553"/>
      <c r="Y548" s="96"/>
      <c r="Z548" s="20" t="s">
        <v>2455</v>
      </c>
      <c r="AA548" s="585"/>
      <c r="AB548" s="289"/>
      <c r="AC548" s="289"/>
      <c r="AD548" s="535"/>
      <c r="AE548" s="289"/>
      <c r="AF548" s="423"/>
      <c r="AG548" s="423"/>
      <c r="AH548" s="423"/>
      <c r="AI548" s="423"/>
      <c r="AJ548" s="289"/>
      <c r="AK548" s="20"/>
      <c r="AL548" s="20"/>
      <c r="AM548" s="20"/>
      <c r="AN548" s="20"/>
      <c r="AO548" s="20"/>
      <c r="AP548" s="20"/>
    </row>
    <row r="549" spans="1:42" ht="19.2" customHeight="1">
      <c r="A549" s="99"/>
      <c r="B549" s="203"/>
      <c r="C549" s="203" t="str">
        <f>LEFT(E549,3)</f>
        <v>212</v>
      </c>
      <c r="D549" s="638" t="str">
        <f t="shared" si="200"/>
        <v>21201</v>
      </c>
      <c r="E549" s="219">
        <v>2120199</v>
      </c>
      <c r="F549" s="7" t="s">
        <v>609</v>
      </c>
      <c r="G549" s="283" t="s">
        <v>916</v>
      </c>
      <c r="H549" s="36" t="s">
        <v>65</v>
      </c>
      <c r="I549" s="124">
        <v>302</v>
      </c>
      <c r="J549" s="245">
        <v>67200</v>
      </c>
      <c r="K549" s="621">
        <f t="shared" si="195"/>
        <v>50400</v>
      </c>
      <c r="L549" s="241"/>
      <c r="M549" s="245">
        <v>50400</v>
      </c>
      <c r="O549" s="245"/>
      <c r="P549" s="245"/>
      <c r="Q549" s="553"/>
      <c r="R549" s="553"/>
      <c r="S549" s="553"/>
      <c r="T549" s="553"/>
      <c r="U549" s="553"/>
      <c r="V549" s="553"/>
      <c r="W549" s="553"/>
      <c r="X549" s="553"/>
      <c r="Y549" s="96"/>
      <c r="Z549" s="20"/>
      <c r="AA549" s="585"/>
      <c r="AB549" s="289"/>
      <c r="AC549" s="289"/>
      <c r="AD549" s="535">
        <f t="shared" si="180"/>
        <v>0</v>
      </c>
      <c r="AE549" s="289"/>
      <c r="AF549" s="423"/>
      <c r="AG549" s="423"/>
      <c r="AH549" s="423"/>
      <c r="AI549" s="423"/>
      <c r="AJ549" s="289"/>
      <c r="AK549" s="20"/>
      <c r="AL549" s="20"/>
      <c r="AM549" s="20"/>
      <c r="AN549" s="20"/>
      <c r="AO549" s="20"/>
      <c r="AP549" s="20"/>
    </row>
    <row r="550" spans="1:42" ht="19.2" customHeight="1">
      <c r="A550" s="99"/>
      <c r="B550" s="203"/>
      <c r="C550" s="203" t="str">
        <f t="shared" si="207"/>
        <v>212</v>
      </c>
      <c r="D550" s="638" t="str">
        <f t="shared" si="200"/>
        <v>21201</v>
      </c>
      <c r="E550" s="219">
        <v>2120199</v>
      </c>
      <c r="F550" s="7" t="s">
        <v>609</v>
      </c>
      <c r="G550" s="283" t="s">
        <v>378</v>
      </c>
      <c r="H550" s="36" t="s">
        <v>65</v>
      </c>
      <c r="I550" s="125">
        <v>303</v>
      </c>
      <c r="J550" s="245">
        <v>43188</v>
      </c>
      <c r="K550" s="621">
        <f t="shared" si="195"/>
        <v>52889</v>
      </c>
      <c r="L550" s="241"/>
      <c r="M550" s="463"/>
      <c r="N550" s="245">
        <v>52889</v>
      </c>
      <c r="O550" s="245"/>
      <c r="P550" s="245"/>
      <c r="Q550" s="553"/>
      <c r="R550" s="553"/>
      <c r="S550" s="553"/>
      <c r="T550" s="553"/>
      <c r="U550" s="553"/>
      <c r="V550" s="553"/>
      <c r="W550" s="553"/>
      <c r="X550" s="553"/>
      <c r="Y550" s="96"/>
      <c r="Z550" s="20"/>
      <c r="AA550" s="585"/>
      <c r="AB550" s="289"/>
      <c r="AC550" s="289"/>
      <c r="AD550" s="535">
        <f t="shared" si="180"/>
        <v>0</v>
      </c>
      <c r="AE550" s="289"/>
      <c r="AF550" s="423"/>
      <c r="AG550" s="423"/>
      <c r="AH550" s="423"/>
      <c r="AI550" s="423"/>
      <c r="AJ550" s="289"/>
      <c r="AK550" s="20"/>
      <c r="AL550" s="20"/>
      <c r="AM550" s="20"/>
      <c r="AN550" s="20"/>
      <c r="AO550" s="20"/>
      <c r="AP550" s="20"/>
    </row>
    <row r="551" spans="1:42" ht="19.2" customHeight="1">
      <c r="A551" s="636"/>
      <c r="B551" s="637"/>
      <c r="C551" s="637" t="str">
        <f t="shared" ref="C551" si="209">LEFT(E551,3)</f>
        <v>212</v>
      </c>
      <c r="D551" s="638" t="str">
        <f t="shared" ref="D551" si="210">LEFT(E551,5)</f>
        <v>21201</v>
      </c>
      <c r="E551" s="638">
        <v>2120199</v>
      </c>
      <c r="F551" s="635" t="s">
        <v>609</v>
      </c>
      <c r="G551" s="283" t="s">
        <v>2457</v>
      </c>
      <c r="H551" s="36" t="s">
        <v>65</v>
      </c>
      <c r="I551" s="125">
        <v>302</v>
      </c>
      <c r="J551" s="245"/>
      <c r="K551" s="621">
        <f t="shared" si="195"/>
        <v>6000</v>
      </c>
      <c r="L551" s="241"/>
      <c r="M551" s="463">
        <v>6000</v>
      </c>
      <c r="N551" s="245"/>
      <c r="O551" s="245"/>
      <c r="P551" s="245"/>
      <c r="Q551" s="553"/>
      <c r="R551" s="553"/>
      <c r="S551" s="553"/>
      <c r="T551" s="553"/>
      <c r="U551" s="553"/>
      <c r="V551" s="553"/>
      <c r="W551" s="553"/>
      <c r="X551" s="553"/>
      <c r="Y551" s="96"/>
      <c r="Z551" s="20"/>
      <c r="AA551" s="585"/>
      <c r="AB551" s="289"/>
      <c r="AC551" s="289"/>
      <c r="AD551" s="535"/>
      <c r="AE551" s="289"/>
      <c r="AF551" s="423"/>
      <c r="AG551" s="423"/>
      <c r="AH551" s="423"/>
      <c r="AI551" s="423"/>
      <c r="AJ551" s="289"/>
      <c r="AK551" s="20"/>
      <c r="AL551" s="20"/>
      <c r="AM551" s="20"/>
      <c r="AN551" s="20"/>
      <c r="AO551" s="20"/>
      <c r="AP551" s="20"/>
    </row>
    <row r="552" spans="1:42" ht="19.2" customHeight="1">
      <c r="A552" s="99"/>
      <c r="B552" s="203"/>
      <c r="C552" s="203" t="str">
        <f t="shared" si="207"/>
        <v>212</v>
      </c>
      <c r="D552" s="638" t="str">
        <f t="shared" si="200"/>
        <v>21201</v>
      </c>
      <c r="E552" s="219">
        <v>2120199</v>
      </c>
      <c r="F552" s="7" t="s">
        <v>609</v>
      </c>
      <c r="G552" s="283" t="s">
        <v>402</v>
      </c>
      <c r="H552" s="36" t="s">
        <v>65</v>
      </c>
      <c r="I552" s="125">
        <v>302</v>
      </c>
      <c r="J552" s="245">
        <v>198360</v>
      </c>
      <c r="K552" s="621">
        <f t="shared" si="195"/>
        <v>198360</v>
      </c>
      <c r="L552" s="241">
        <v>198360</v>
      </c>
      <c r="M552" s="463"/>
      <c r="N552" s="245"/>
      <c r="O552" s="245"/>
      <c r="P552" s="245"/>
      <c r="Q552" s="553"/>
      <c r="R552" s="553"/>
      <c r="S552" s="553"/>
      <c r="T552" s="553"/>
      <c r="U552" s="553"/>
      <c r="V552" s="553"/>
      <c r="W552" s="553"/>
      <c r="X552" s="553"/>
      <c r="Y552" s="96"/>
      <c r="Z552" s="20" t="s">
        <v>442</v>
      </c>
      <c r="AA552" s="585"/>
      <c r="AB552" s="289"/>
      <c r="AC552" s="289"/>
      <c r="AD552" s="535">
        <f t="shared" si="180"/>
        <v>0</v>
      </c>
      <c r="AE552" s="289"/>
      <c r="AF552" s="423"/>
      <c r="AG552" s="423"/>
      <c r="AH552" s="423"/>
      <c r="AI552" s="423"/>
      <c r="AJ552" s="289"/>
      <c r="AK552" s="20"/>
      <c r="AL552" s="20"/>
      <c r="AM552" s="20"/>
      <c r="AN552" s="20"/>
      <c r="AO552" s="20"/>
      <c r="AP552" s="20"/>
    </row>
    <row r="553" spans="1:42" ht="19.2" customHeight="1">
      <c r="A553" s="99"/>
      <c r="B553" s="203"/>
      <c r="C553" s="203" t="str">
        <f t="shared" si="207"/>
        <v>212</v>
      </c>
      <c r="D553" s="638" t="str">
        <f t="shared" si="200"/>
        <v>21201</v>
      </c>
      <c r="E553" s="219">
        <v>2120199</v>
      </c>
      <c r="F553" s="635" t="s">
        <v>609</v>
      </c>
      <c r="G553" s="283" t="s">
        <v>382</v>
      </c>
      <c r="H553" s="36" t="s">
        <v>65</v>
      </c>
      <c r="I553" s="125">
        <v>302</v>
      </c>
      <c r="J553" s="245">
        <v>200000</v>
      </c>
      <c r="K553" s="621">
        <f t="shared" si="195"/>
        <v>200000</v>
      </c>
      <c r="L553" s="241"/>
      <c r="M553" s="463">
        <v>200000</v>
      </c>
      <c r="N553" s="245"/>
      <c r="O553" s="245"/>
      <c r="P553" s="245"/>
      <c r="Q553" s="553"/>
      <c r="R553" s="553"/>
      <c r="S553" s="553"/>
      <c r="T553" s="553"/>
      <c r="U553" s="553"/>
      <c r="V553" s="553"/>
      <c r="W553" s="553"/>
      <c r="X553" s="553"/>
      <c r="Y553" s="96"/>
      <c r="Z553" s="20" t="s">
        <v>403</v>
      </c>
      <c r="AA553" s="585"/>
      <c r="AB553" s="289"/>
      <c r="AC553" s="289"/>
      <c r="AD553" s="535">
        <f t="shared" si="180"/>
        <v>0</v>
      </c>
      <c r="AE553" s="289"/>
      <c r="AF553" s="423"/>
      <c r="AG553" s="423"/>
      <c r="AH553" s="423"/>
      <c r="AI553" s="423"/>
      <c r="AJ553" s="289"/>
      <c r="AK553" s="20"/>
      <c r="AL553" s="20"/>
      <c r="AM553" s="20"/>
      <c r="AN553" s="20"/>
      <c r="AO553" s="20"/>
      <c r="AP553" s="20"/>
    </row>
    <row r="554" spans="1:42" ht="19.2" customHeight="1">
      <c r="A554" s="94"/>
      <c r="B554" s="203"/>
      <c r="C554" s="203" t="str">
        <f t="shared" ref="C554:C564" si="211">LEFT(E554,3)</f>
        <v>212</v>
      </c>
      <c r="D554" s="638" t="str">
        <f t="shared" ref="D554:D576" si="212">LEFT(E554,5)</f>
        <v>21201</v>
      </c>
      <c r="E554" s="219">
        <v>2120199</v>
      </c>
      <c r="F554" s="7" t="s">
        <v>609</v>
      </c>
      <c r="G554" s="143" t="s">
        <v>271</v>
      </c>
      <c r="H554" s="36" t="s">
        <v>70</v>
      </c>
      <c r="I554" s="125">
        <v>302</v>
      </c>
      <c r="J554" s="127">
        <v>60000</v>
      </c>
      <c r="K554" s="621">
        <f t="shared" si="195"/>
        <v>60000</v>
      </c>
      <c r="L554" s="241"/>
      <c r="M554" s="271">
        <v>60000</v>
      </c>
      <c r="N554" s="259"/>
      <c r="O554" s="259"/>
      <c r="P554" s="247"/>
      <c r="Q554" s="553"/>
      <c r="R554" s="553"/>
      <c r="S554" s="553"/>
      <c r="T554" s="553"/>
      <c r="U554" s="553"/>
      <c r="V554" s="553"/>
      <c r="W554" s="553"/>
      <c r="X554" s="553"/>
      <c r="Y554" s="96"/>
      <c r="Z554" s="20"/>
      <c r="AA554" s="585"/>
      <c r="AB554" s="289"/>
      <c r="AC554" s="289"/>
      <c r="AD554" s="535">
        <f t="shared" si="180"/>
        <v>0</v>
      </c>
      <c r="AE554" s="289"/>
      <c r="AF554" s="423"/>
      <c r="AG554" s="423"/>
      <c r="AH554" s="423"/>
      <c r="AI554" s="423"/>
      <c r="AJ554" s="289"/>
      <c r="AK554" s="20"/>
      <c r="AL554" s="20"/>
      <c r="AM554" s="20"/>
      <c r="AN554" s="20"/>
      <c r="AO554" s="20"/>
      <c r="AP554" s="20"/>
    </row>
    <row r="555" spans="1:42" ht="19.2" customHeight="1">
      <c r="A555" s="99"/>
      <c r="B555" s="203"/>
      <c r="C555" s="203" t="str">
        <f>LEFT(E555,3)</f>
        <v>212</v>
      </c>
      <c r="D555" s="638" t="str">
        <f>LEFT(E555,5)</f>
        <v>21201</v>
      </c>
      <c r="E555" s="219">
        <v>2120199</v>
      </c>
      <c r="F555" s="7" t="s">
        <v>609</v>
      </c>
      <c r="G555" s="283" t="s">
        <v>440</v>
      </c>
      <c r="H555" s="36" t="s">
        <v>65</v>
      </c>
      <c r="I555" s="125">
        <v>303</v>
      </c>
      <c r="J555" s="245">
        <v>261000</v>
      </c>
      <c r="K555" s="621">
        <f>SUM(M555:X555)</f>
        <v>261000</v>
      </c>
      <c r="M555" s="241">
        <v>261000</v>
      </c>
      <c r="O555" s="245"/>
      <c r="P555" s="245"/>
      <c r="Q555" s="553"/>
      <c r="R555" s="553"/>
      <c r="S555" s="553"/>
      <c r="T555" s="553"/>
      <c r="U555" s="553"/>
      <c r="V555" s="553"/>
      <c r="W555" s="553"/>
      <c r="X555" s="553"/>
      <c r="Y555" s="96"/>
      <c r="Z555" s="20" t="s">
        <v>441</v>
      </c>
      <c r="AA555" s="585"/>
      <c r="AB555" s="289"/>
      <c r="AC555" s="289"/>
      <c r="AD555" s="535">
        <f t="shared" si="180"/>
        <v>0</v>
      </c>
      <c r="AE555" s="289"/>
      <c r="AF555" s="423"/>
      <c r="AG555" s="423"/>
      <c r="AH555" s="423"/>
      <c r="AI555" s="423"/>
      <c r="AJ555" s="289"/>
      <c r="AK555" s="20"/>
      <c r="AL555" s="20"/>
      <c r="AM555" s="20"/>
      <c r="AN555" s="20"/>
      <c r="AO555" s="20"/>
      <c r="AP555" s="20"/>
    </row>
    <row r="556" spans="1:42" ht="19.2" customHeight="1">
      <c r="A556" s="94"/>
      <c r="B556" s="203"/>
      <c r="C556" s="203" t="str">
        <f t="shared" si="211"/>
        <v>212</v>
      </c>
      <c r="D556" s="638" t="str">
        <f t="shared" si="212"/>
        <v>21201</v>
      </c>
      <c r="E556" s="219">
        <v>2120199</v>
      </c>
      <c r="F556" s="7" t="s">
        <v>609</v>
      </c>
      <c r="G556" s="291" t="s">
        <v>670</v>
      </c>
      <c r="H556" s="36" t="s">
        <v>70</v>
      </c>
      <c r="I556" s="125">
        <v>302</v>
      </c>
      <c r="J556" s="127">
        <v>30924</v>
      </c>
      <c r="K556" s="621">
        <f t="shared" si="195"/>
        <v>30924</v>
      </c>
      <c r="L556" s="241"/>
      <c r="M556" s="271">
        <v>30924</v>
      </c>
      <c r="N556" s="259"/>
      <c r="O556" s="259"/>
      <c r="P556" s="247"/>
      <c r="Q556" s="553"/>
      <c r="R556" s="553"/>
      <c r="S556" s="553"/>
      <c r="T556" s="553"/>
      <c r="U556" s="553"/>
      <c r="V556" s="553"/>
      <c r="W556" s="553"/>
      <c r="X556" s="553"/>
      <c r="Y556" s="96"/>
      <c r="Z556" s="20"/>
      <c r="AA556" s="585"/>
      <c r="AB556" s="289"/>
      <c r="AC556" s="289"/>
      <c r="AD556" s="535">
        <f t="shared" si="180"/>
        <v>0</v>
      </c>
      <c r="AE556" s="289"/>
      <c r="AF556" s="423"/>
      <c r="AG556" s="423"/>
      <c r="AH556" s="423"/>
      <c r="AI556" s="423"/>
      <c r="AJ556" s="289"/>
      <c r="AK556" s="20"/>
      <c r="AL556" s="20"/>
      <c r="AM556" s="20"/>
      <c r="AN556" s="20"/>
      <c r="AO556" s="20"/>
      <c r="AP556" s="20"/>
    </row>
    <row r="557" spans="1:42" ht="19.2" customHeight="1">
      <c r="A557" s="94"/>
      <c r="B557" s="203"/>
      <c r="C557" s="203" t="str">
        <f t="shared" si="211"/>
        <v>212</v>
      </c>
      <c r="D557" s="638" t="str">
        <f t="shared" si="212"/>
        <v>21201</v>
      </c>
      <c r="E557" s="219">
        <v>2120199</v>
      </c>
      <c r="F557" s="7" t="s">
        <v>609</v>
      </c>
      <c r="G557" s="291" t="s">
        <v>671</v>
      </c>
      <c r="H557" s="36" t="s">
        <v>70</v>
      </c>
      <c r="I557" s="125">
        <v>302</v>
      </c>
      <c r="J557" s="127">
        <v>105000</v>
      </c>
      <c r="K557" s="621">
        <f t="shared" si="195"/>
        <v>105000</v>
      </c>
      <c r="L557" s="241"/>
      <c r="M557" s="271">
        <v>105000</v>
      </c>
      <c r="N557" s="259"/>
      <c r="O557" s="259"/>
      <c r="P557" s="247"/>
      <c r="Q557" s="553"/>
      <c r="R557" s="553"/>
      <c r="S557" s="553"/>
      <c r="T557" s="553"/>
      <c r="U557" s="553"/>
      <c r="V557" s="553"/>
      <c r="W557" s="553"/>
      <c r="X557" s="553"/>
      <c r="Y557" s="96"/>
      <c r="Z557" s="214"/>
      <c r="AA557" s="575"/>
      <c r="AB557" s="214"/>
      <c r="AC557" s="214"/>
      <c r="AD557" s="535">
        <f t="shared" si="180"/>
        <v>0</v>
      </c>
      <c r="AE557" s="214"/>
      <c r="AF557" s="423"/>
      <c r="AG557" s="423"/>
      <c r="AH557" s="423"/>
      <c r="AI557" s="423"/>
      <c r="AJ557" s="289"/>
      <c r="AK557" s="20"/>
      <c r="AL557" s="20"/>
      <c r="AM557" s="20"/>
      <c r="AN557" s="20"/>
      <c r="AO557" s="20"/>
      <c r="AP557" s="20"/>
    </row>
    <row r="558" spans="1:42" ht="19.2" customHeight="1">
      <c r="A558" s="94"/>
      <c r="B558" s="637"/>
      <c r="C558" s="637" t="str">
        <f t="shared" ref="C558" si="213">LEFT(E558,3)</f>
        <v>212</v>
      </c>
      <c r="D558" s="638" t="str">
        <f t="shared" ref="D558" si="214">LEFT(E558,5)</f>
        <v>21201</v>
      </c>
      <c r="E558" s="638">
        <v>2120199</v>
      </c>
      <c r="F558" s="635" t="s">
        <v>609</v>
      </c>
      <c r="G558" s="565" t="s">
        <v>2437</v>
      </c>
      <c r="H558" s="36" t="s">
        <v>70</v>
      </c>
      <c r="I558" s="125">
        <v>302</v>
      </c>
      <c r="J558" s="127"/>
      <c r="K558" s="621">
        <f t="shared" si="195"/>
        <v>121120</v>
      </c>
      <c r="L558" s="241"/>
      <c r="M558" s="271">
        <v>121120</v>
      </c>
      <c r="N558" s="259"/>
      <c r="O558" s="259"/>
      <c r="P558" s="247"/>
      <c r="Q558" s="553"/>
      <c r="R558" s="553"/>
      <c r="S558" s="553"/>
      <c r="T558" s="553"/>
      <c r="U558" s="553"/>
      <c r="V558" s="553"/>
      <c r="W558" s="553"/>
      <c r="X558" s="553"/>
      <c r="Y558" s="96"/>
      <c r="Z558" s="214" t="s">
        <v>2438</v>
      </c>
      <c r="AA558" s="575"/>
      <c r="AB558" s="214"/>
      <c r="AC558" s="214"/>
      <c r="AD558" s="535"/>
      <c r="AE558" s="214"/>
      <c r="AF558" s="423"/>
      <c r="AG558" s="423"/>
      <c r="AH558" s="423"/>
      <c r="AI558" s="423"/>
      <c r="AJ558" s="289"/>
      <c r="AK558" s="20"/>
      <c r="AL558" s="20"/>
      <c r="AM558" s="20"/>
      <c r="AN558" s="20"/>
      <c r="AO558" s="20"/>
      <c r="AP558" s="20"/>
    </row>
    <row r="559" spans="1:42" ht="30.6" customHeight="1">
      <c r="A559" s="94"/>
      <c r="B559" s="203"/>
      <c r="C559" s="203" t="str">
        <f t="shared" si="211"/>
        <v>212</v>
      </c>
      <c r="D559" s="638" t="str">
        <f t="shared" si="212"/>
        <v>21201</v>
      </c>
      <c r="E559" s="219">
        <v>2120199</v>
      </c>
      <c r="F559" s="7" t="s">
        <v>609</v>
      </c>
      <c r="G559" s="291" t="s">
        <v>370</v>
      </c>
      <c r="H559" s="36" t="s">
        <v>70</v>
      </c>
      <c r="I559" s="125">
        <v>302</v>
      </c>
      <c r="J559" s="127">
        <v>161132</v>
      </c>
      <c r="K559" s="621">
        <f t="shared" si="195"/>
        <v>161132</v>
      </c>
      <c r="L559" s="241"/>
      <c r="M559" s="271">
        <v>161132</v>
      </c>
      <c r="N559" s="259"/>
      <c r="O559" s="259"/>
      <c r="P559" s="247"/>
      <c r="Q559" s="553"/>
      <c r="R559" s="553"/>
      <c r="S559" s="553"/>
      <c r="T559" s="553"/>
      <c r="U559" s="553"/>
      <c r="V559" s="553"/>
      <c r="W559" s="553"/>
      <c r="X559" s="553"/>
      <c r="Y559" s="96"/>
      <c r="Z559" s="215" t="s">
        <v>77</v>
      </c>
      <c r="AA559" s="576"/>
      <c r="AB559" s="215"/>
      <c r="AC559" s="215"/>
      <c r="AD559" s="535">
        <f t="shared" ref="AD559:AD624" si="215">AE559+AJ559</f>
        <v>0</v>
      </c>
      <c r="AE559" s="215"/>
      <c r="AF559" s="423"/>
      <c r="AG559" s="423"/>
      <c r="AH559" s="423"/>
      <c r="AI559" s="423"/>
      <c r="AJ559" s="289"/>
      <c r="AK559" s="20"/>
      <c r="AL559" s="20"/>
      <c r="AM559" s="20"/>
      <c r="AN559" s="20"/>
      <c r="AO559" s="20"/>
      <c r="AP559" s="20"/>
    </row>
    <row r="560" spans="1:42" ht="19.2" customHeight="1">
      <c r="A560" s="94"/>
      <c r="B560" s="203"/>
      <c r="C560" s="203" t="str">
        <f t="shared" si="211"/>
        <v>212</v>
      </c>
      <c r="D560" s="638" t="str">
        <f t="shared" si="212"/>
        <v>21201</v>
      </c>
      <c r="E560" s="219">
        <v>2120199</v>
      </c>
      <c r="F560" s="7" t="s">
        <v>609</v>
      </c>
      <c r="G560" s="291" t="s">
        <v>672</v>
      </c>
      <c r="H560" s="36" t="s">
        <v>70</v>
      </c>
      <c r="I560" s="125">
        <v>302</v>
      </c>
      <c r="J560" s="127">
        <v>134870</v>
      </c>
      <c r="K560" s="621">
        <f t="shared" si="195"/>
        <v>134870</v>
      </c>
      <c r="L560" s="241"/>
      <c r="M560" s="271">
        <v>134870</v>
      </c>
      <c r="N560" s="259"/>
      <c r="O560" s="259"/>
      <c r="P560" s="247"/>
      <c r="Q560" s="553"/>
      <c r="R560" s="553"/>
      <c r="S560" s="553"/>
      <c r="T560" s="553"/>
      <c r="U560" s="553"/>
      <c r="V560" s="553"/>
      <c r="W560" s="553"/>
      <c r="X560" s="553"/>
      <c r="Y560" s="96"/>
      <c r="Z560" s="215" t="s">
        <v>343</v>
      </c>
      <c r="AA560" s="576"/>
      <c r="AB560" s="215"/>
      <c r="AC560" s="215"/>
      <c r="AD560" s="535">
        <f t="shared" si="215"/>
        <v>0</v>
      </c>
      <c r="AE560" s="215"/>
      <c r="AF560" s="423"/>
      <c r="AG560" s="423"/>
      <c r="AH560" s="423"/>
      <c r="AI560" s="423"/>
      <c r="AJ560" s="289"/>
      <c r="AK560" s="20"/>
      <c r="AL560" s="20"/>
      <c r="AM560" s="20"/>
      <c r="AN560" s="20"/>
      <c r="AO560" s="20"/>
      <c r="AP560" s="20"/>
    </row>
    <row r="561" spans="1:42" ht="19.2" customHeight="1">
      <c r="A561" s="94"/>
      <c r="B561" s="203"/>
      <c r="C561" s="203" t="str">
        <f t="shared" si="211"/>
        <v>212</v>
      </c>
      <c r="D561" s="638" t="str">
        <f t="shared" si="212"/>
        <v>21201</v>
      </c>
      <c r="E561" s="219">
        <v>2120199</v>
      </c>
      <c r="F561" s="7" t="s">
        <v>609</v>
      </c>
      <c r="G561" s="291" t="s">
        <v>673</v>
      </c>
      <c r="H561" s="36" t="s">
        <v>70</v>
      </c>
      <c r="I561" s="125">
        <v>302</v>
      </c>
      <c r="J561" s="127">
        <v>45600</v>
      </c>
      <c r="K561" s="621">
        <f t="shared" si="195"/>
        <v>45600</v>
      </c>
      <c r="L561" s="241"/>
      <c r="M561" s="271">
        <v>45600</v>
      </c>
      <c r="N561" s="259"/>
      <c r="O561" s="259"/>
      <c r="P561" s="247"/>
      <c r="Q561" s="553"/>
      <c r="R561" s="553"/>
      <c r="S561" s="553"/>
      <c r="T561" s="553"/>
      <c r="U561" s="553"/>
      <c r="V561" s="553"/>
      <c r="W561" s="553"/>
      <c r="X561" s="553"/>
      <c r="Y561" s="96"/>
      <c r="Z561" s="215" t="s">
        <v>344</v>
      </c>
      <c r="AA561" s="576"/>
      <c r="AB561" s="215"/>
      <c r="AC561" s="215"/>
      <c r="AD561" s="535">
        <f t="shared" si="215"/>
        <v>0</v>
      </c>
      <c r="AE561" s="215"/>
      <c r="AF561" s="423"/>
      <c r="AG561" s="423"/>
      <c r="AH561" s="423"/>
      <c r="AI561" s="423"/>
      <c r="AJ561" s="289"/>
      <c r="AK561" s="20"/>
      <c r="AL561" s="20"/>
      <c r="AM561" s="20"/>
      <c r="AN561" s="20"/>
      <c r="AO561" s="20"/>
      <c r="AP561" s="20"/>
    </row>
    <row r="562" spans="1:42" ht="19.2" customHeight="1">
      <c r="A562" s="94"/>
      <c r="B562" s="203"/>
      <c r="C562" s="203" t="str">
        <f t="shared" si="211"/>
        <v>212</v>
      </c>
      <c r="D562" s="638" t="str">
        <f t="shared" si="212"/>
        <v>21201</v>
      </c>
      <c r="E562" s="219">
        <v>2120199</v>
      </c>
      <c r="F562" s="7" t="s">
        <v>609</v>
      </c>
      <c r="G562" s="291" t="s">
        <v>674</v>
      </c>
      <c r="H562" s="36" t="s">
        <v>70</v>
      </c>
      <c r="I562" s="125">
        <v>302</v>
      </c>
      <c r="J562" s="127">
        <v>427000</v>
      </c>
      <c r="K562" s="621">
        <f t="shared" si="195"/>
        <v>427000</v>
      </c>
      <c r="L562" s="241"/>
      <c r="M562" s="271">
        <v>427000</v>
      </c>
      <c r="N562" s="259"/>
      <c r="O562" s="259"/>
      <c r="P562" s="247"/>
      <c r="Q562" s="553"/>
      <c r="R562" s="553"/>
      <c r="S562" s="553"/>
      <c r="T562" s="553"/>
      <c r="U562" s="553"/>
      <c r="V562" s="553"/>
      <c r="W562" s="553"/>
      <c r="X562" s="553"/>
      <c r="Y562" s="96"/>
      <c r="Z562" s="215" t="s">
        <v>345</v>
      </c>
      <c r="AA562" s="576"/>
      <c r="AB562" s="215"/>
      <c r="AC562" s="215"/>
      <c r="AD562" s="535">
        <f t="shared" si="215"/>
        <v>0</v>
      </c>
      <c r="AE562" s="215"/>
      <c r="AF562" s="423"/>
      <c r="AG562" s="423"/>
      <c r="AH562" s="423"/>
      <c r="AI562" s="423"/>
      <c r="AJ562" s="289"/>
      <c r="AK562" s="20"/>
      <c r="AL562" s="20"/>
      <c r="AM562" s="20"/>
      <c r="AN562" s="20"/>
      <c r="AO562" s="20"/>
      <c r="AP562" s="20"/>
    </row>
    <row r="563" spans="1:42" ht="19.2" customHeight="1">
      <c r="A563" s="94"/>
      <c r="B563" s="203"/>
      <c r="C563" s="203" t="str">
        <f>LEFT(E563,3)</f>
        <v>212</v>
      </c>
      <c r="D563" s="638" t="str">
        <f>LEFT(E563,5)</f>
        <v>21201</v>
      </c>
      <c r="E563" s="219">
        <v>2120199</v>
      </c>
      <c r="F563" s="7" t="s">
        <v>609</v>
      </c>
      <c r="G563" s="291" t="s">
        <v>516</v>
      </c>
      <c r="H563" s="36" t="s">
        <v>65</v>
      </c>
      <c r="I563" s="125">
        <v>302</v>
      </c>
      <c r="J563" s="127">
        <v>105000</v>
      </c>
      <c r="K563" s="621">
        <f t="shared" si="195"/>
        <v>105000</v>
      </c>
      <c r="L563" s="241"/>
      <c r="M563" s="271">
        <v>105000</v>
      </c>
      <c r="N563" s="259"/>
      <c r="O563" s="259"/>
      <c r="P563" s="247"/>
      <c r="Q563" s="553"/>
      <c r="R563" s="553"/>
      <c r="S563" s="553"/>
      <c r="T563" s="553"/>
      <c r="U563" s="553"/>
      <c r="V563" s="553"/>
      <c r="W563" s="553"/>
      <c r="X563" s="553"/>
      <c r="Y563" s="96"/>
      <c r="Z563" s="215" t="s">
        <v>518</v>
      </c>
      <c r="AA563" s="576"/>
      <c r="AB563" s="215"/>
      <c r="AC563" s="215"/>
      <c r="AD563" s="535">
        <f t="shared" si="215"/>
        <v>0</v>
      </c>
      <c r="AE563" s="215"/>
      <c r="AF563" s="423"/>
      <c r="AG563" s="423"/>
      <c r="AH563" s="423"/>
      <c r="AI563" s="423"/>
      <c r="AJ563" s="289"/>
      <c r="AK563" s="20"/>
      <c r="AL563" s="20"/>
      <c r="AM563" s="20"/>
      <c r="AN563" s="20"/>
      <c r="AO563" s="20"/>
      <c r="AP563" s="20"/>
    </row>
    <row r="564" spans="1:42" ht="19.2" customHeight="1">
      <c r="A564" s="94"/>
      <c r="B564" s="203"/>
      <c r="C564" s="203" t="str">
        <f t="shared" si="211"/>
        <v>212</v>
      </c>
      <c r="D564" s="638" t="str">
        <f t="shared" si="212"/>
        <v>21201</v>
      </c>
      <c r="E564" s="219">
        <v>2120199</v>
      </c>
      <c r="F564" s="7" t="s">
        <v>609</v>
      </c>
      <c r="G564" s="291" t="s">
        <v>675</v>
      </c>
      <c r="H564" s="36" t="s">
        <v>70</v>
      </c>
      <c r="I564" s="125">
        <v>302</v>
      </c>
      <c r="J564" s="127">
        <v>286635</v>
      </c>
      <c r="K564" s="621">
        <f t="shared" si="195"/>
        <v>286635</v>
      </c>
      <c r="L564" s="241"/>
      <c r="M564" s="271">
        <v>286635</v>
      </c>
      <c r="N564" s="259"/>
      <c r="O564" s="259"/>
      <c r="P564" s="247"/>
      <c r="Q564" s="553"/>
      <c r="R564" s="553"/>
      <c r="S564" s="553"/>
      <c r="T564" s="553"/>
      <c r="U564" s="553"/>
      <c r="V564" s="553"/>
      <c r="W564" s="553"/>
      <c r="X564" s="553"/>
      <c r="Y564" s="96"/>
      <c r="Z564" s="215" t="s">
        <v>346</v>
      </c>
      <c r="AA564" s="576"/>
      <c r="AB564" s="215"/>
      <c r="AC564" s="215"/>
      <c r="AD564" s="535">
        <f t="shared" si="215"/>
        <v>0</v>
      </c>
      <c r="AE564" s="215"/>
      <c r="AF564" s="423"/>
      <c r="AG564" s="423"/>
      <c r="AH564" s="423"/>
      <c r="AI564" s="423"/>
      <c r="AJ564" s="289"/>
      <c r="AK564" s="20"/>
      <c r="AL564" s="20"/>
      <c r="AM564" s="20"/>
      <c r="AN564" s="20"/>
      <c r="AO564" s="20"/>
      <c r="AP564" s="20"/>
    </row>
    <row r="565" spans="1:42" ht="19.2" customHeight="1">
      <c r="A565" s="94"/>
      <c r="B565" s="203"/>
      <c r="C565" s="203"/>
      <c r="D565" s="638"/>
      <c r="E565" s="219"/>
      <c r="F565" s="7"/>
      <c r="G565" s="291"/>
      <c r="H565" s="36"/>
      <c r="I565" s="125"/>
      <c r="J565" s="127"/>
      <c r="K565" s="621">
        <f t="shared" si="195"/>
        <v>0</v>
      </c>
      <c r="L565" s="241"/>
      <c r="M565" s="271"/>
      <c r="N565" s="259"/>
      <c r="O565" s="259"/>
      <c r="P565" s="247"/>
      <c r="Q565" s="553"/>
      <c r="R565" s="553"/>
      <c r="S565" s="553"/>
      <c r="T565" s="553"/>
      <c r="U565" s="553"/>
      <c r="V565" s="553"/>
      <c r="W565" s="553"/>
      <c r="X565" s="553"/>
      <c r="Y565" s="96"/>
      <c r="Z565" s="215"/>
      <c r="AA565" s="576"/>
      <c r="AB565" s="215"/>
      <c r="AC565" s="215"/>
      <c r="AD565" s="535">
        <f t="shared" si="215"/>
        <v>0</v>
      </c>
      <c r="AE565" s="215"/>
      <c r="AF565" s="423"/>
      <c r="AG565" s="423"/>
      <c r="AH565" s="423"/>
      <c r="AI565" s="423"/>
      <c r="AJ565" s="289"/>
      <c r="AK565" s="20"/>
      <c r="AL565" s="20"/>
      <c r="AM565" s="20"/>
      <c r="AN565" s="20"/>
      <c r="AO565" s="20"/>
      <c r="AP565" s="20"/>
    </row>
    <row r="566" spans="1:42" ht="19.2" customHeight="1">
      <c r="A566" s="99" t="s">
        <v>568</v>
      </c>
      <c r="B566" s="203">
        <v>3</v>
      </c>
      <c r="C566" s="203"/>
      <c r="D566" s="638" t="str">
        <f t="shared" si="212"/>
        <v/>
      </c>
      <c r="E566" s="219"/>
      <c r="F566" s="7"/>
      <c r="G566" s="512"/>
      <c r="H566" s="717"/>
      <c r="I566" s="125"/>
      <c r="J566" s="245">
        <v>2537997</v>
      </c>
      <c r="K566" s="621">
        <f t="shared" si="195"/>
        <v>509784</v>
      </c>
      <c r="L566" s="241">
        <f t="shared" ref="L566:R566" si="216">SUM(L567:L577)</f>
        <v>206679</v>
      </c>
      <c r="M566" s="274">
        <f t="shared" si="216"/>
        <v>279600</v>
      </c>
      <c r="N566" s="274">
        <f t="shared" si="216"/>
        <v>23505</v>
      </c>
      <c r="O566" s="274">
        <f t="shared" si="216"/>
        <v>0</v>
      </c>
      <c r="P566" s="274">
        <f t="shared" si="216"/>
        <v>0</v>
      </c>
      <c r="Q566" s="553">
        <f t="shared" si="216"/>
        <v>0</v>
      </c>
      <c r="R566" s="553">
        <f t="shared" si="216"/>
        <v>0</v>
      </c>
      <c r="S566" s="553"/>
      <c r="T566" s="553"/>
      <c r="U566" s="553"/>
      <c r="V566" s="553">
        <f>SUM(V567:V577)</f>
        <v>0</v>
      </c>
      <c r="W566" s="553"/>
      <c r="X566" s="553">
        <f>SUM(X567:X577)</f>
        <v>0</v>
      </c>
      <c r="Y566" s="96"/>
      <c r="Z566" s="20"/>
      <c r="AA566" s="585">
        <v>-198695</v>
      </c>
      <c r="AB566" s="605">
        <v>340000</v>
      </c>
      <c r="AC566" s="605">
        <v>873195</v>
      </c>
      <c r="AD566" s="535">
        <f t="shared" si="215"/>
        <v>674500</v>
      </c>
      <c r="AE566" s="289">
        <f>SUM(AF566:AI566)</f>
        <v>674500</v>
      </c>
      <c r="AF566" s="423">
        <v>286000</v>
      </c>
      <c r="AG566" s="423">
        <v>316500</v>
      </c>
      <c r="AH566" s="423">
        <v>72000</v>
      </c>
      <c r="AI566" s="423"/>
      <c r="AJ566" s="289"/>
      <c r="AK566" s="20"/>
      <c r="AL566" s="20"/>
      <c r="AM566" s="20"/>
      <c r="AN566" s="20"/>
      <c r="AO566" s="20"/>
      <c r="AP566" s="20"/>
    </row>
    <row r="567" spans="1:42" ht="19.2" customHeight="1">
      <c r="A567" s="99"/>
      <c r="B567" s="203"/>
      <c r="C567" s="203" t="str">
        <f t="shared" ref="C567:C576" si="217">LEFT(E567,3)</f>
        <v>212</v>
      </c>
      <c r="D567" s="638" t="str">
        <f t="shared" si="212"/>
        <v>21201</v>
      </c>
      <c r="E567" s="219">
        <v>2120101</v>
      </c>
      <c r="F567" s="7" t="s">
        <v>568</v>
      </c>
      <c r="G567" s="716" t="s">
        <v>375</v>
      </c>
      <c r="H567" s="717" t="s">
        <v>65</v>
      </c>
      <c r="I567" s="125">
        <v>301</v>
      </c>
      <c r="J567" s="245">
        <v>185316</v>
      </c>
      <c r="K567" s="621">
        <f t="shared" si="195"/>
        <v>152196</v>
      </c>
      <c r="L567" s="241">
        <v>152196</v>
      </c>
      <c r="M567" s="463"/>
      <c r="N567" s="245"/>
      <c r="O567" s="245"/>
      <c r="P567" s="245"/>
      <c r="Q567" s="553"/>
      <c r="R567" s="553"/>
      <c r="S567" s="553"/>
      <c r="T567" s="553"/>
      <c r="U567" s="553"/>
      <c r="V567" s="553"/>
      <c r="W567" s="553"/>
      <c r="X567" s="553"/>
      <c r="Y567" s="96"/>
      <c r="Z567" s="20"/>
      <c r="AA567" s="585"/>
      <c r="AB567" s="289"/>
      <c r="AC567" s="289"/>
      <c r="AD567" s="535">
        <f t="shared" si="215"/>
        <v>0</v>
      </c>
      <c r="AE567" s="289"/>
      <c r="AF567" s="423"/>
      <c r="AG567" s="423"/>
      <c r="AH567" s="423"/>
      <c r="AI567" s="423"/>
      <c r="AJ567" s="289"/>
      <c r="AK567" s="20"/>
      <c r="AL567" s="20"/>
      <c r="AM567" s="20"/>
      <c r="AN567" s="20"/>
      <c r="AO567" s="20"/>
      <c r="AP567" s="20"/>
    </row>
    <row r="568" spans="1:42" ht="19.2" customHeight="1">
      <c r="A568" s="99"/>
      <c r="B568" s="203"/>
      <c r="C568" s="203" t="str">
        <f t="shared" si="217"/>
        <v>212</v>
      </c>
      <c r="D568" s="638" t="str">
        <f t="shared" si="212"/>
        <v>21201</v>
      </c>
      <c r="E568" s="219">
        <v>2120101</v>
      </c>
      <c r="F568" s="7" t="s">
        <v>568</v>
      </c>
      <c r="G568" s="716" t="s">
        <v>376</v>
      </c>
      <c r="H568" s="717" t="s">
        <v>65</v>
      </c>
      <c r="I568" s="125">
        <v>301</v>
      </c>
      <c r="J568" s="245">
        <v>50000</v>
      </c>
      <c r="K568" s="621">
        <f t="shared" si="195"/>
        <v>31000</v>
      </c>
      <c r="L568" s="281">
        <v>31000</v>
      </c>
      <c r="M568" s="463"/>
      <c r="N568" s="245"/>
      <c r="O568" s="245"/>
      <c r="P568" s="245"/>
      <c r="Q568" s="553"/>
      <c r="R568" s="553"/>
      <c r="S568" s="553"/>
      <c r="T568" s="553"/>
      <c r="U568" s="553"/>
      <c r="V568" s="553"/>
      <c r="W568" s="553"/>
      <c r="X568" s="553"/>
      <c r="Y568" s="96"/>
      <c r="Z568" s="20"/>
      <c r="AA568" s="585"/>
      <c r="AB568" s="289"/>
      <c r="AC568" s="289"/>
      <c r="AD568" s="535">
        <f t="shared" si="215"/>
        <v>0</v>
      </c>
      <c r="AE568" s="289"/>
      <c r="AF568" s="423"/>
      <c r="AG568" s="423"/>
      <c r="AH568" s="423"/>
      <c r="AI568" s="423"/>
      <c r="AJ568" s="289"/>
      <c r="AK568" s="20"/>
      <c r="AL568" s="20"/>
      <c r="AM568" s="20"/>
      <c r="AN568" s="20"/>
      <c r="AO568" s="20"/>
      <c r="AP568" s="20"/>
    </row>
    <row r="569" spans="1:42" ht="19.2" customHeight="1">
      <c r="A569" s="99"/>
      <c r="B569" s="203"/>
      <c r="C569" s="203" t="str">
        <f t="shared" si="217"/>
        <v>212</v>
      </c>
      <c r="D569" s="638" t="str">
        <f t="shared" si="212"/>
        <v>21201</v>
      </c>
      <c r="E569" s="219">
        <v>2120101</v>
      </c>
      <c r="F569" s="7" t="s">
        <v>568</v>
      </c>
      <c r="G569" s="716" t="s">
        <v>377</v>
      </c>
      <c r="H569" s="717" t="s">
        <v>65</v>
      </c>
      <c r="I569" s="125">
        <v>301</v>
      </c>
      <c r="J569" s="245">
        <v>15443</v>
      </c>
      <c r="K569" s="621">
        <f t="shared" si="195"/>
        <v>12683</v>
      </c>
      <c r="L569" s="241">
        <v>12683</v>
      </c>
      <c r="M569" s="463"/>
      <c r="N569" s="245"/>
      <c r="O569" s="245"/>
      <c r="P569" s="245"/>
      <c r="Q569" s="553"/>
      <c r="R569" s="553"/>
      <c r="S569" s="553"/>
      <c r="T569" s="553"/>
      <c r="U569" s="553"/>
      <c r="V569" s="553"/>
      <c r="W569" s="553"/>
      <c r="X569" s="553"/>
      <c r="Y569" s="96"/>
      <c r="Z569" s="20"/>
      <c r="AA569" s="585"/>
      <c r="AB569" s="289"/>
      <c r="AC569" s="289"/>
      <c r="AD569" s="535">
        <f t="shared" si="215"/>
        <v>0</v>
      </c>
      <c r="AE569" s="289"/>
      <c r="AF569" s="423"/>
      <c r="AG569" s="423"/>
      <c r="AH569" s="423"/>
      <c r="AI569" s="423"/>
      <c r="AJ569" s="289"/>
      <c r="AK569" s="20"/>
      <c r="AL569" s="20"/>
      <c r="AM569" s="20"/>
      <c r="AN569" s="20"/>
      <c r="AO569" s="20"/>
      <c r="AP569" s="20"/>
    </row>
    <row r="570" spans="1:42" ht="19.2" customHeight="1">
      <c r="A570" s="99"/>
      <c r="B570" s="203"/>
      <c r="C570" s="203" t="str">
        <f t="shared" si="217"/>
        <v>212</v>
      </c>
      <c r="D570" s="638" t="str">
        <f t="shared" si="212"/>
        <v>21201</v>
      </c>
      <c r="E570" s="219">
        <v>2120101</v>
      </c>
      <c r="F570" s="7" t="s">
        <v>568</v>
      </c>
      <c r="G570" s="716" t="s">
        <v>917</v>
      </c>
      <c r="H570" s="717" t="s">
        <v>65</v>
      </c>
      <c r="I570" s="125">
        <v>301</v>
      </c>
      <c r="J570" s="245">
        <v>18000</v>
      </c>
      <c r="K570" s="621">
        <f t="shared" si="195"/>
        <v>10800</v>
      </c>
      <c r="L570" s="241">
        <v>10800</v>
      </c>
      <c r="M570" s="463"/>
      <c r="N570" s="245"/>
      <c r="O570" s="245"/>
      <c r="P570" s="245"/>
      <c r="Q570" s="553"/>
      <c r="R570" s="553"/>
      <c r="S570" s="553"/>
      <c r="T570" s="553"/>
      <c r="U570" s="553"/>
      <c r="V570" s="553"/>
      <c r="W570" s="553"/>
      <c r="X570" s="553"/>
      <c r="Y570" s="96"/>
      <c r="Z570" s="20"/>
      <c r="AA570" s="585"/>
      <c r="AB570" s="289"/>
      <c r="AC570" s="289"/>
      <c r="AD570" s="535">
        <f t="shared" si="215"/>
        <v>0</v>
      </c>
      <c r="AE570" s="289"/>
      <c r="AF570" s="423"/>
      <c r="AG570" s="423"/>
      <c r="AH570" s="423"/>
      <c r="AI570" s="423"/>
      <c r="AJ570" s="289"/>
      <c r="AK570" s="20"/>
      <c r="AL570" s="20"/>
      <c r="AM570" s="20"/>
      <c r="AN570" s="20"/>
      <c r="AO570" s="20"/>
      <c r="AP570" s="20"/>
    </row>
    <row r="571" spans="1:42" ht="19.2" customHeight="1">
      <c r="A571" s="99"/>
      <c r="B571" s="203"/>
      <c r="C571" s="203" t="str">
        <f t="shared" si="217"/>
        <v>212</v>
      </c>
      <c r="D571" s="638" t="str">
        <f t="shared" si="212"/>
        <v>21201</v>
      </c>
      <c r="E571" s="219">
        <v>2120101</v>
      </c>
      <c r="F571" s="7" t="s">
        <v>568</v>
      </c>
      <c r="G571" s="716" t="s">
        <v>916</v>
      </c>
      <c r="H571" s="717" t="s">
        <v>65</v>
      </c>
      <c r="I571" s="124">
        <v>302</v>
      </c>
      <c r="J571" s="245">
        <v>42000</v>
      </c>
      <c r="K571" s="621">
        <f t="shared" si="195"/>
        <v>24600</v>
      </c>
      <c r="L571" s="241"/>
      <c r="M571" s="245">
        <v>24600</v>
      </c>
      <c r="O571" s="245"/>
      <c r="P571" s="245"/>
      <c r="Q571" s="553"/>
      <c r="R571" s="553"/>
      <c r="S571" s="553"/>
      <c r="T571" s="553"/>
      <c r="U571" s="553"/>
      <c r="V571" s="553"/>
      <c r="W571" s="553"/>
      <c r="X571" s="553"/>
      <c r="Y571" s="96"/>
      <c r="Z571" s="20"/>
      <c r="AA571" s="585"/>
      <c r="AB571" s="289"/>
      <c r="AC571" s="289"/>
      <c r="AD571" s="535">
        <f t="shared" si="215"/>
        <v>0</v>
      </c>
      <c r="AE571" s="289"/>
      <c r="AF571" s="423"/>
      <c r="AG571" s="423"/>
      <c r="AH571" s="423"/>
      <c r="AI571" s="423"/>
      <c r="AJ571" s="289"/>
      <c r="AK571" s="20"/>
      <c r="AL571" s="20"/>
      <c r="AM571" s="20"/>
      <c r="AN571" s="20"/>
      <c r="AO571" s="20"/>
      <c r="AP571" s="20"/>
    </row>
    <row r="572" spans="1:42" ht="19.2" customHeight="1">
      <c r="A572" s="99"/>
      <c r="B572" s="203"/>
      <c r="C572" s="203" t="str">
        <f t="shared" si="217"/>
        <v>212</v>
      </c>
      <c r="D572" s="638" t="str">
        <f t="shared" si="212"/>
        <v>21201</v>
      </c>
      <c r="E572" s="219">
        <v>2120101</v>
      </c>
      <c r="F572" s="7" t="s">
        <v>568</v>
      </c>
      <c r="G572" s="716" t="s">
        <v>378</v>
      </c>
      <c r="H572" s="717" t="s">
        <v>65</v>
      </c>
      <c r="I572" s="125">
        <v>303</v>
      </c>
      <c r="J572" s="245">
        <v>22238</v>
      </c>
      <c r="K572" s="621">
        <f t="shared" si="195"/>
        <v>23505</v>
      </c>
      <c r="L572" s="241"/>
      <c r="M572" s="463"/>
      <c r="N572" s="245">
        <v>23505</v>
      </c>
      <c r="O572" s="245"/>
      <c r="P572" s="245"/>
      <c r="Q572" s="553"/>
      <c r="R572" s="553"/>
      <c r="S572" s="553"/>
      <c r="T572" s="553"/>
      <c r="U572" s="553"/>
      <c r="V572" s="553"/>
      <c r="W572" s="553"/>
      <c r="X572" s="553"/>
      <c r="Y572" s="96"/>
      <c r="Z572" s="20"/>
      <c r="AA572" s="585"/>
      <c r="AB572" s="289"/>
      <c r="AC572" s="289"/>
      <c r="AD572" s="535">
        <f t="shared" si="215"/>
        <v>0</v>
      </c>
      <c r="AE572" s="289"/>
      <c r="AF572" s="423"/>
      <c r="AG572" s="423"/>
      <c r="AH572" s="423"/>
      <c r="AI572" s="423"/>
      <c r="AJ572" s="289"/>
      <c r="AK572" s="20"/>
      <c r="AL572" s="20"/>
      <c r="AM572" s="20"/>
      <c r="AN572" s="20"/>
      <c r="AO572" s="20"/>
      <c r="AP572" s="20"/>
    </row>
    <row r="573" spans="1:42" ht="19.2" customHeight="1">
      <c r="A573" s="99"/>
      <c r="B573" s="203"/>
      <c r="C573" s="203" t="str">
        <f t="shared" si="217"/>
        <v>212</v>
      </c>
      <c r="D573" s="638" t="str">
        <f t="shared" si="212"/>
        <v>21201</v>
      </c>
      <c r="E573" s="219">
        <v>2120101</v>
      </c>
      <c r="F573" s="7" t="s">
        <v>568</v>
      </c>
      <c r="G573" s="716" t="s">
        <v>379</v>
      </c>
      <c r="H573" s="717" t="s">
        <v>65</v>
      </c>
      <c r="I573" s="125">
        <v>302</v>
      </c>
      <c r="J573" s="245">
        <v>20000</v>
      </c>
      <c r="K573" s="621">
        <f t="shared" si="195"/>
        <v>20000</v>
      </c>
      <c r="L573" s="241"/>
      <c r="M573" s="463">
        <v>20000</v>
      </c>
      <c r="N573" s="245"/>
      <c r="O573" s="245"/>
      <c r="P573" s="245"/>
      <c r="Q573" s="553"/>
      <c r="R573" s="553"/>
      <c r="S573" s="553"/>
      <c r="T573" s="553"/>
      <c r="U573" s="553"/>
      <c r="V573" s="553"/>
      <c r="W573" s="553"/>
      <c r="X573" s="553"/>
      <c r="Y573" s="96"/>
      <c r="Z573" s="20"/>
      <c r="AA573" s="585"/>
      <c r="AB573" s="289"/>
      <c r="AC573" s="289"/>
      <c r="AD573" s="535">
        <f t="shared" si="215"/>
        <v>0</v>
      </c>
      <c r="AE573" s="289"/>
      <c r="AF573" s="423"/>
      <c r="AG573" s="423"/>
      <c r="AH573" s="423"/>
      <c r="AI573" s="423"/>
      <c r="AJ573" s="289"/>
      <c r="AK573" s="20"/>
      <c r="AL573" s="20"/>
      <c r="AM573" s="20"/>
      <c r="AN573" s="20"/>
      <c r="AO573" s="20"/>
      <c r="AP573" s="20"/>
    </row>
    <row r="574" spans="1:42" ht="19.2" customHeight="1">
      <c r="A574" s="99"/>
      <c r="B574" s="203"/>
      <c r="C574" s="203" t="str">
        <f t="shared" si="217"/>
        <v>212</v>
      </c>
      <c r="D574" s="638" t="str">
        <f t="shared" si="212"/>
        <v>21201</v>
      </c>
      <c r="E574" s="219">
        <v>2120101</v>
      </c>
      <c r="F574" s="635" t="s">
        <v>568</v>
      </c>
      <c r="G574" s="716" t="s">
        <v>382</v>
      </c>
      <c r="H574" s="717" t="s">
        <v>65</v>
      </c>
      <c r="I574" s="125">
        <v>302</v>
      </c>
      <c r="J574" s="245">
        <v>5000</v>
      </c>
      <c r="K574" s="621">
        <f t="shared" si="195"/>
        <v>5000</v>
      </c>
      <c r="L574" s="241"/>
      <c r="M574" s="463">
        <v>5000</v>
      </c>
      <c r="N574" s="245"/>
      <c r="O574" s="245"/>
      <c r="P574" s="245"/>
      <c r="Q574" s="553"/>
      <c r="R574" s="553"/>
      <c r="S574" s="553"/>
      <c r="T574" s="553"/>
      <c r="U574" s="553"/>
      <c r="V574" s="553"/>
      <c r="W574" s="553"/>
      <c r="X574" s="553"/>
      <c r="Y574" s="96"/>
      <c r="Z574" s="20"/>
      <c r="AA574" s="585"/>
      <c r="AB574" s="289"/>
      <c r="AC574" s="289"/>
      <c r="AD574" s="535">
        <f t="shared" si="215"/>
        <v>0</v>
      </c>
      <c r="AE574" s="289"/>
      <c r="AF574" s="423"/>
      <c r="AG574" s="423"/>
      <c r="AH574" s="423"/>
      <c r="AI574" s="423"/>
      <c r="AJ574" s="289"/>
      <c r="AK574" s="20"/>
      <c r="AL574" s="20"/>
      <c r="AM574" s="20"/>
      <c r="AN574" s="20"/>
      <c r="AO574" s="20"/>
      <c r="AP574" s="20"/>
    </row>
    <row r="575" spans="1:42" ht="19.2" customHeight="1">
      <c r="A575" s="636"/>
      <c r="B575" s="637"/>
      <c r="C575" s="637"/>
      <c r="D575" s="638"/>
      <c r="E575" s="638"/>
      <c r="F575" s="635"/>
      <c r="G575" s="716"/>
      <c r="H575" s="717"/>
      <c r="I575" s="125"/>
      <c r="J575" s="245"/>
      <c r="K575" s="621"/>
      <c r="L575" s="241"/>
      <c r="M575" s="463"/>
      <c r="N575" s="245"/>
      <c r="O575" s="245"/>
      <c r="P575" s="245"/>
      <c r="Q575" s="553"/>
      <c r="R575" s="553"/>
      <c r="S575" s="553"/>
      <c r="T575" s="553"/>
      <c r="U575" s="553"/>
      <c r="V575" s="553"/>
      <c r="W575" s="553"/>
      <c r="X575" s="553"/>
      <c r="Y575" s="96"/>
      <c r="Z575" s="20"/>
      <c r="AA575" s="585"/>
      <c r="AB575" s="289"/>
      <c r="AC575" s="289"/>
      <c r="AD575" s="535"/>
      <c r="AE575" s="289"/>
      <c r="AF575" s="423"/>
      <c r="AG575" s="423"/>
      <c r="AH575" s="423"/>
      <c r="AI575" s="423"/>
      <c r="AJ575" s="289"/>
      <c r="AK575" s="20"/>
      <c r="AL575" s="20"/>
      <c r="AM575" s="20"/>
      <c r="AN575" s="20"/>
      <c r="AO575" s="20"/>
      <c r="AP575" s="20"/>
    </row>
    <row r="576" spans="1:42" ht="19.2" customHeight="1">
      <c r="A576" s="99"/>
      <c r="B576" s="203"/>
      <c r="C576" s="203" t="str">
        <f t="shared" si="217"/>
        <v>212</v>
      </c>
      <c r="D576" s="638" t="str">
        <f t="shared" si="212"/>
        <v>21201</v>
      </c>
      <c r="E576" s="219">
        <v>2120101</v>
      </c>
      <c r="F576" s="7" t="s">
        <v>568</v>
      </c>
      <c r="G576" s="716" t="s">
        <v>401</v>
      </c>
      <c r="H576" s="717" t="s">
        <v>65</v>
      </c>
      <c r="I576" s="125">
        <v>302</v>
      </c>
      <c r="J576" s="245">
        <v>180000</v>
      </c>
      <c r="K576" s="621">
        <f t="shared" si="195"/>
        <v>180000</v>
      </c>
      <c r="L576" s="241"/>
      <c r="M576" s="463">
        <v>180000</v>
      </c>
      <c r="N576" s="245"/>
      <c r="O576" s="245"/>
      <c r="P576" s="245"/>
      <c r="Q576" s="553"/>
      <c r="R576" s="553"/>
      <c r="S576" s="553"/>
      <c r="T576" s="553"/>
      <c r="U576" s="553"/>
      <c r="V576" s="553"/>
      <c r="W576" s="553"/>
      <c r="X576" s="553"/>
      <c r="Y576" s="96"/>
      <c r="Z576" s="34" t="s">
        <v>439</v>
      </c>
      <c r="AA576" s="586"/>
      <c r="AB576" s="548"/>
      <c r="AC576" s="548"/>
      <c r="AD576" s="535">
        <f t="shared" si="215"/>
        <v>0</v>
      </c>
      <c r="AE576" s="548"/>
      <c r="AF576" s="423"/>
      <c r="AG576" s="423"/>
      <c r="AH576" s="423"/>
      <c r="AI576" s="423"/>
      <c r="AJ576" s="289"/>
      <c r="AK576" s="20"/>
      <c r="AL576" s="20"/>
      <c r="AM576" s="20"/>
      <c r="AN576" s="20"/>
      <c r="AO576" s="20"/>
      <c r="AP576" s="20"/>
    </row>
    <row r="577" spans="1:42" ht="19.2" customHeight="1">
      <c r="A577" s="94"/>
      <c r="B577" s="203"/>
      <c r="C577" s="203" t="str">
        <f>LEFT(E577,3)</f>
        <v>212</v>
      </c>
      <c r="D577" s="638" t="str">
        <f>LEFT(E577,5)</f>
        <v>21201</v>
      </c>
      <c r="E577" s="219">
        <v>2120101</v>
      </c>
      <c r="F577" s="7" t="s">
        <v>568</v>
      </c>
      <c r="G577" s="512" t="s">
        <v>651</v>
      </c>
      <c r="H577" s="717" t="s">
        <v>65</v>
      </c>
      <c r="I577" s="125">
        <v>302</v>
      </c>
      <c r="J577" s="245">
        <v>50000</v>
      </c>
      <c r="K577" s="621">
        <f t="shared" si="195"/>
        <v>50000</v>
      </c>
      <c r="L577" s="241"/>
      <c r="M577" s="259">
        <v>50000</v>
      </c>
      <c r="N577" s="259"/>
      <c r="O577" s="259"/>
      <c r="P577" s="245"/>
      <c r="Q577" s="553"/>
      <c r="R577" s="553"/>
      <c r="S577" s="553"/>
      <c r="T577" s="553"/>
      <c r="U577" s="553"/>
      <c r="V577" s="553"/>
      <c r="W577" s="553"/>
      <c r="X577" s="553"/>
      <c r="Y577" s="96"/>
      <c r="Z577" s="34" t="s">
        <v>562</v>
      </c>
      <c r="AA577" s="586"/>
      <c r="AB577" s="548"/>
      <c r="AC577" s="548"/>
      <c r="AD577" s="535">
        <f t="shared" si="215"/>
        <v>0</v>
      </c>
      <c r="AE577" s="548"/>
      <c r="AF577" s="423"/>
      <c r="AG577" s="423"/>
      <c r="AH577" s="423"/>
      <c r="AI577" s="423"/>
      <c r="AJ577" s="289"/>
      <c r="AK577" s="20"/>
      <c r="AL577" s="20"/>
      <c r="AM577" s="20"/>
      <c r="AN577" s="20"/>
      <c r="AO577" s="20"/>
      <c r="AP577" s="20"/>
    </row>
    <row r="578" spans="1:42" ht="19.2" customHeight="1">
      <c r="A578" s="94"/>
      <c r="B578" s="203"/>
      <c r="C578" s="203"/>
      <c r="D578" s="638"/>
      <c r="E578" s="219"/>
      <c r="F578" s="7"/>
      <c r="G578" s="512"/>
      <c r="H578" s="717"/>
      <c r="I578" s="125"/>
      <c r="J578" s="245"/>
      <c r="K578" s="621">
        <f t="shared" si="195"/>
        <v>0</v>
      </c>
      <c r="L578" s="241"/>
      <c r="M578" s="463"/>
      <c r="N578" s="140"/>
      <c r="O578" s="140"/>
      <c r="P578" s="97"/>
      <c r="Q578" s="558"/>
      <c r="R578" s="558"/>
      <c r="S578" s="558"/>
      <c r="T578" s="558"/>
      <c r="U578" s="558"/>
      <c r="V578" s="558"/>
      <c r="W578" s="558"/>
      <c r="X578" s="558"/>
      <c r="Y578" s="97"/>
      <c r="Z578" s="20"/>
      <c r="AA578" s="585"/>
      <c r="AB578" s="289"/>
      <c r="AC578" s="289"/>
      <c r="AD578" s="535">
        <f t="shared" si="215"/>
        <v>0</v>
      </c>
      <c r="AE578" s="289"/>
      <c r="AF578" s="423"/>
      <c r="AG578" s="423"/>
      <c r="AH578" s="423"/>
      <c r="AI578" s="423"/>
      <c r="AJ578" s="289"/>
      <c r="AK578" s="20"/>
      <c r="AL578" s="20"/>
      <c r="AM578" s="20"/>
      <c r="AN578" s="20"/>
      <c r="AO578" s="20"/>
      <c r="AP578" s="20"/>
    </row>
    <row r="579" spans="1:42" ht="19.2" customHeight="1">
      <c r="A579" s="100" t="s">
        <v>620</v>
      </c>
      <c r="B579" s="203"/>
      <c r="C579" s="203"/>
      <c r="D579" s="638"/>
      <c r="E579" s="219"/>
      <c r="F579" s="7"/>
      <c r="G579" s="512"/>
      <c r="H579" s="717"/>
      <c r="I579" s="125"/>
      <c r="J579" s="245">
        <v>40000</v>
      </c>
      <c r="K579" s="621">
        <f>SUM(K580:K583)</f>
        <v>1120000</v>
      </c>
      <c r="L579" s="621">
        <f t="shared" ref="L579:X579" si="218">SUM(L580:L583)</f>
        <v>0</v>
      </c>
      <c r="M579" s="621">
        <f t="shared" si="218"/>
        <v>100000</v>
      </c>
      <c r="N579" s="621">
        <f t="shared" si="218"/>
        <v>0</v>
      </c>
      <c r="O579" s="621">
        <f t="shared" si="218"/>
        <v>0</v>
      </c>
      <c r="P579" s="621">
        <f t="shared" si="218"/>
        <v>0</v>
      </c>
      <c r="Q579" s="621">
        <f t="shared" si="218"/>
        <v>0</v>
      </c>
      <c r="R579" s="621">
        <f t="shared" si="218"/>
        <v>0</v>
      </c>
      <c r="S579" s="621">
        <f t="shared" si="218"/>
        <v>0</v>
      </c>
      <c r="T579" s="621">
        <f t="shared" si="218"/>
        <v>1020000</v>
      </c>
      <c r="U579" s="621">
        <f t="shared" si="218"/>
        <v>0</v>
      </c>
      <c r="V579" s="621">
        <f t="shared" si="218"/>
        <v>0</v>
      </c>
      <c r="W579" s="621">
        <f t="shared" si="218"/>
        <v>0</v>
      </c>
      <c r="X579" s="621">
        <f t="shared" si="218"/>
        <v>0</v>
      </c>
      <c r="Y579" s="272"/>
      <c r="Z579" s="20"/>
      <c r="AA579" s="585"/>
      <c r="AB579" s="289"/>
      <c r="AC579" s="289"/>
      <c r="AD579" s="535">
        <f t="shared" si="215"/>
        <v>0</v>
      </c>
      <c r="AE579" s="289"/>
      <c r="AF579" s="423"/>
      <c r="AG579" s="423"/>
      <c r="AH579" s="423"/>
      <c r="AI579" s="423"/>
      <c r="AJ579" s="289"/>
      <c r="AK579" s="20"/>
      <c r="AL579" s="20"/>
      <c r="AM579" s="20"/>
      <c r="AN579" s="20"/>
      <c r="AO579" s="20"/>
      <c r="AP579" s="20"/>
    </row>
    <row r="580" spans="1:42" ht="19.2" customHeight="1">
      <c r="A580" s="100"/>
      <c r="B580" s="203"/>
      <c r="C580" s="203" t="str">
        <f>LEFT(E580,3)</f>
        <v>212</v>
      </c>
      <c r="D580" s="638" t="str">
        <f>LEFT(E580,5)</f>
        <v>21201</v>
      </c>
      <c r="E580" s="219">
        <v>2120199</v>
      </c>
      <c r="F580" s="14" t="s">
        <v>620</v>
      </c>
      <c r="G580" s="34" t="s">
        <v>404</v>
      </c>
      <c r="H580" s="199" t="s">
        <v>65</v>
      </c>
      <c r="I580" s="125">
        <v>302</v>
      </c>
      <c r="J580" s="245">
        <v>10000</v>
      </c>
      <c r="K580" s="621">
        <f>SUM(L580:X580)</f>
        <v>10000</v>
      </c>
      <c r="L580" s="241"/>
      <c r="M580" s="466">
        <v>10000</v>
      </c>
      <c r="N580" s="259"/>
      <c r="O580" s="259"/>
      <c r="P580" s="247"/>
      <c r="Q580" s="553"/>
      <c r="R580" s="553"/>
      <c r="S580" s="553"/>
      <c r="T580" s="553"/>
      <c r="U580" s="553"/>
      <c r="V580" s="553"/>
      <c r="W580" s="553"/>
      <c r="X580" s="553"/>
      <c r="Y580" s="96"/>
      <c r="Z580" s="20"/>
      <c r="AA580" s="585"/>
      <c r="AB580" s="289"/>
      <c r="AC580" s="289"/>
      <c r="AD580" s="535">
        <f>AE580+AJ580</f>
        <v>0</v>
      </c>
      <c r="AE580" s="289"/>
      <c r="AF580" s="423"/>
      <c r="AG580" s="423"/>
      <c r="AH580" s="423"/>
      <c r="AI580" s="423"/>
      <c r="AJ580" s="289"/>
      <c r="AK580" s="20"/>
      <c r="AL580" s="20"/>
      <c r="AM580" s="20"/>
      <c r="AN580" s="20"/>
      <c r="AO580" s="20"/>
      <c r="AP580" s="20"/>
    </row>
    <row r="581" spans="1:42" ht="19.2" customHeight="1">
      <c r="A581" s="104"/>
      <c r="B581" s="203"/>
      <c r="C581" s="203" t="str">
        <f>LEFT(E581,3)</f>
        <v>212</v>
      </c>
      <c r="D581" s="638" t="str">
        <f>LEFT(E581,5)</f>
        <v>21201</v>
      </c>
      <c r="E581" s="219">
        <v>2120199</v>
      </c>
      <c r="F581" s="14" t="s">
        <v>620</v>
      </c>
      <c r="G581" s="548" t="s">
        <v>925</v>
      </c>
      <c r="H581" s="199" t="s">
        <v>65</v>
      </c>
      <c r="I581" s="125">
        <v>302</v>
      </c>
      <c r="J581" s="245"/>
      <c r="K581" s="621">
        <f>SUM(L581:W581)</f>
        <v>60000</v>
      </c>
      <c r="L581" s="241"/>
      <c r="M581" s="466">
        <v>60000</v>
      </c>
      <c r="N581" s="259"/>
      <c r="O581" s="259"/>
      <c r="P581" s="247"/>
      <c r="Q581" s="553"/>
      <c r="R581" s="553"/>
      <c r="S581" s="553"/>
      <c r="T581" s="553"/>
      <c r="U581" s="553"/>
      <c r="V581" s="553"/>
      <c r="W581" s="553"/>
      <c r="Y581" s="96"/>
      <c r="Z581" s="20" t="s">
        <v>2422</v>
      </c>
      <c r="AA581" s="585"/>
      <c r="AB581" s="289"/>
      <c r="AC581" s="289"/>
      <c r="AD581" s="535">
        <f>AE581+AJ581</f>
        <v>0</v>
      </c>
      <c r="AE581" s="289"/>
      <c r="AF581" s="423"/>
      <c r="AG581" s="423"/>
      <c r="AH581" s="423"/>
      <c r="AI581" s="423"/>
      <c r="AJ581" s="289"/>
      <c r="AK581" s="20"/>
      <c r="AL581" s="20"/>
      <c r="AM581" s="20"/>
      <c r="AN581" s="20"/>
      <c r="AO581" s="20"/>
      <c r="AP581" s="20"/>
    </row>
    <row r="582" spans="1:42" ht="19.2" customHeight="1">
      <c r="A582" s="104"/>
      <c r="B582" s="203"/>
      <c r="C582" s="203" t="str">
        <f>LEFT(E582,3)</f>
        <v>212</v>
      </c>
      <c r="D582" s="638" t="str">
        <f>LEFT(E582,5)</f>
        <v>21201</v>
      </c>
      <c r="E582" s="219">
        <v>2120199</v>
      </c>
      <c r="F582" s="14" t="s">
        <v>620</v>
      </c>
      <c r="G582" s="34" t="s">
        <v>73</v>
      </c>
      <c r="H582" s="199" t="s">
        <v>70</v>
      </c>
      <c r="I582" s="125">
        <v>302</v>
      </c>
      <c r="J582" s="245">
        <v>30000</v>
      </c>
      <c r="K582" s="621">
        <f>SUM(L582:X582)</f>
        <v>30000</v>
      </c>
      <c r="L582" s="241"/>
      <c r="M582" s="466">
        <v>30000</v>
      </c>
      <c r="N582" s="259"/>
      <c r="O582" s="259"/>
      <c r="P582" s="247"/>
      <c r="Q582" s="553"/>
      <c r="R582" s="553"/>
      <c r="S582" s="553"/>
      <c r="T582" s="553"/>
      <c r="U582" s="553"/>
      <c r="V582" s="553"/>
      <c r="W582" s="553"/>
      <c r="X582" s="553"/>
      <c r="Y582" s="96"/>
      <c r="Z582" s="20"/>
      <c r="AA582" s="585"/>
      <c r="AB582" s="289"/>
      <c r="AC582" s="289"/>
      <c r="AD582" s="535">
        <f>AE582+AJ582</f>
        <v>0</v>
      </c>
      <c r="AE582" s="289"/>
      <c r="AF582" s="423"/>
      <c r="AG582" s="423"/>
      <c r="AH582" s="423"/>
      <c r="AI582" s="423"/>
      <c r="AJ582" s="289"/>
      <c r="AK582" s="20"/>
      <c r="AL582" s="20"/>
      <c r="AM582" s="20"/>
      <c r="AN582" s="20"/>
      <c r="AO582" s="20"/>
      <c r="AP582" s="20"/>
    </row>
    <row r="583" spans="1:42" ht="19.2" customHeight="1">
      <c r="A583" s="104"/>
      <c r="B583" s="203"/>
      <c r="C583" s="203" t="str">
        <f>LEFT(E583,3)</f>
        <v>212</v>
      </c>
      <c r="D583" s="638" t="str">
        <f>LEFT(E583,5)</f>
        <v>21201</v>
      </c>
      <c r="E583" s="219">
        <v>2120199</v>
      </c>
      <c r="F583" s="14" t="s">
        <v>620</v>
      </c>
      <c r="G583" s="502" t="s">
        <v>835</v>
      </c>
      <c r="H583" s="549" t="s">
        <v>869</v>
      </c>
      <c r="I583" s="125">
        <v>307</v>
      </c>
      <c r="J583" s="245">
        <v>600000</v>
      </c>
      <c r="K583" s="621">
        <f>SUM(L583:W583)</f>
        <v>1020000</v>
      </c>
      <c r="L583" s="241"/>
      <c r="M583" s="466"/>
      <c r="N583" s="259"/>
      <c r="O583" s="259"/>
      <c r="P583" s="247"/>
      <c r="Q583" s="553"/>
      <c r="R583" s="553"/>
      <c r="S583" s="553"/>
      <c r="T583" s="553">
        <v>1020000</v>
      </c>
      <c r="U583" s="553"/>
      <c r="V583" s="553"/>
      <c r="W583" s="553"/>
      <c r="Y583" s="96"/>
      <c r="Z583" s="20"/>
      <c r="AA583" s="585"/>
      <c r="AB583" s="289"/>
      <c r="AC583" s="289"/>
      <c r="AD583" s="535">
        <f>AE583+AJ583</f>
        <v>0</v>
      </c>
      <c r="AE583" s="289"/>
      <c r="AF583" s="423"/>
      <c r="AG583" s="423"/>
      <c r="AH583" s="423"/>
      <c r="AI583" s="423"/>
      <c r="AJ583" s="289"/>
      <c r="AK583" s="20"/>
      <c r="AL583" s="20"/>
      <c r="AM583" s="20"/>
      <c r="AN583" s="20"/>
      <c r="AO583" s="20"/>
      <c r="AP583" s="20"/>
    </row>
    <row r="584" spans="1:42" ht="19.2" customHeight="1">
      <c r="A584" s="100"/>
      <c r="B584" s="203"/>
      <c r="C584" s="203"/>
      <c r="D584" s="638" t="str">
        <f t="shared" ref="D584:D585" si="219">LEFT(E584,5)</f>
        <v/>
      </c>
      <c r="E584" s="219"/>
      <c r="F584" s="14"/>
      <c r="G584" s="34"/>
      <c r="H584" s="199"/>
      <c r="I584" s="125"/>
      <c r="J584" s="245"/>
      <c r="K584" s="621">
        <f t="shared" ref="K584:K652" si="220">SUM(L584:X584)</f>
        <v>0</v>
      </c>
      <c r="L584" s="241"/>
      <c r="M584" s="470"/>
      <c r="N584" s="259"/>
      <c r="O584" s="259"/>
      <c r="P584" s="247"/>
      <c r="Q584" s="556"/>
      <c r="R584" s="556"/>
      <c r="S584" s="556"/>
      <c r="T584" s="556"/>
      <c r="U584" s="556"/>
      <c r="V584" s="556"/>
      <c r="W584" s="556"/>
      <c r="X584" s="556"/>
      <c r="Y584" s="98"/>
      <c r="Z584" s="20"/>
      <c r="AA584" s="585"/>
      <c r="AB584" s="289"/>
      <c r="AC584" s="289"/>
      <c r="AD584" s="535">
        <f t="shared" si="215"/>
        <v>0</v>
      </c>
      <c r="AE584" s="289"/>
      <c r="AF584" s="423"/>
      <c r="AG584" s="423"/>
      <c r="AH584" s="423"/>
      <c r="AI584" s="423"/>
      <c r="AJ584" s="289"/>
      <c r="AK584" s="20"/>
      <c r="AL584" s="20"/>
      <c r="AM584" s="20"/>
      <c r="AN584" s="20"/>
      <c r="AO584" s="20"/>
      <c r="AP584" s="20"/>
    </row>
    <row r="585" spans="1:42" ht="19.2" customHeight="1">
      <c r="A585" s="99" t="s">
        <v>570</v>
      </c>
      <c r="B585" s="203">
        <v>4</v>
      </c>
      <c r="C585" s="203"/>
      <c r="D585" s="638" t="str">
        <f t="shared" si="219"/>
        <v/>
      </c>
      <c r="E585" s="219"/>
      <c r="F585" s="7"/>
      <c r="G585" s="512"/>
      <c r="H585" s="125"/>
      <c r="I585" s="125"/>
      <c r="J585" s="245">
        <v>29643318</v>
      </c>
      <c r="K585" s="621">
        <f t="shared" si="220"/>
        <v>1734446</v>
      </c>
      <c r="L585" s="241">
        <f t="shared" ref="L585:Y585" si="221">SUM(L586:L603)</f>
        <v>344619</v>
      </c>
      <c r="M585" s="274">
        <f t="shared" si="221"/>
        <v>390200</v>
      </c>
      <c r="N585" s="274">
        <f t="shared" si="221"/>
        <v>39627</v>
      </c>
      <c r="O585" s="274">
        <f t="shared" si="221"/>
        <v>0</v>
      </c>
      <c r="P585" s="274">
        <f t="shared" si="221"/>
        <v>0</v>
      </c>
      <c r="Q585" s="553">
        <f t="shared" si="221"/>
        <v>960000</v>
      </c>
      <c r="R585" s="553">
        <f t="shared" si="221"/>
        <v>0</v>
      </c>
      <c r="S585" s="553"/>
      <c r="T585" s="553"/>
      <c r="U585" s="553"/>
      <c r="V585" s="553">
        <f t="shared" si="221"/>
        <v>0</v>
      </c>
      <c r="W585" s="553">
        <f t="shared" si="221"/>
        <v>0</v>
      </c>
      <c r="X585" s="553">
        <f t="shared" si="221"/>
        <v>0</v>
      </c>
      <c r="Y585" s="274">
        <f t="shared" si="221"/>
        <v>0</v>
      </c>
      <c r="Z585" s="20"/>
      <c r="AA585" s="585">
        <v>252037</v>
      </c>
      <c r="AB585" s="289"/>
      <c r="AC585" s="289">
        <v>1509800</v>
      </c>
      <c r="AD585" s="535">
        <f t="shared" si="215"/>
        <v>1761800</v>
      </c>
      <c r="AE585" s="289">
        <f>SUM(AF585:AI585)</f>
        <v>1509800</v>
      </c>
      <c r="AF585" s="423">
        <v>1218800</v>
      </c>
      <c r="AG585" s="423">
        <v>291000</v>
      </c>
      <c r="AH585" s="423"/>
      <c r="AI585" s="423"/>
      <c r="AJ585" s="289">
        <f>SUM(AK585:AP585)</f>
        <v>252000</v>
      </c>
      <c r="AK585" s="20">
        <v>252000</v>
      </c>
      <c r="AL585" s="20"/>
      <c r="AM585" s="20"/>
      <c r="AN585" s="20"/>
      <c r="AO585" s="20"/>
      <c r="AP585" s="20"/>
    </row>
    <row r="586" spans="1:42" ht="19.2" customHeight="1">
      <c r="A586" s="99"/>
      <c r="B586" s="203"/>
      <c r="C586" s="203" t="str">
        <f t="shared" ref="C586:C596" si="222">LEFT(E586,3)</f>
        <v>213</v>
      </c>
      <c r="D586" s="638" t="str">
        <f t="shared" ref="D586:D596" si="223">LEFT(E586,5)</f>
        <v>21301</v>
      </c>
      <c r="E586" s="219">
        <v>2130101</v>
      </c>
      <c r="F586" s="7" t="s">
        <v>570</v>
      </c>
      <c r="G586" s="283" t="s">
        <v>375</v>
      </c>
      <c r="H586" s="125" t="s">
        <v>65</v>
      </c>
      <c r="I586" s="125">
        <v>301</v>
      </c>
      <c r="J586" s="245">
        <v>286968</v>
      </c>
      <c r="K586" s="621">
        <f t="shared" si="220"/>
        <v>262356</v>
      </c>
      <c r="L586" s="241">
        <v>262356</v>
      </c>
      <c r="M586" s="463"/>
      <c r="N586" s="245"/>
      <c r="O586" s="245"/>
      <c r="P586" s="245"/>
      <c r="Q586" s="553"/>
      <c r="R586" s="553"/>
      <c r="S586" s="553"/>
      <c r="T586" s="553"/>
      <c r="U586" s="553"/>
      <c r="V586" s="553"/>
      <c r="W586" s="553"/>
      <c r="X586" s="553"/>
      <c r="Y586" s="96"/>
      <c r="Z586" s="20"/>
      <c r="AA586" s="585"/>
      <c r="AB586" s="289"/>
      <c r="AC586" s="289"/>
      <c r="AD586" s="535">
        <f t="shared" si="215"/>
        <v>0</v>
      </c>
      <c r="AE586" s="289"/>
      <c r="AF586" s="423"/>
      <c r="AG586" s="423"/>
      <c r="AH586" s="423"/>
      <c r="AI586" s="423"/>
      <c r="AJ586" s="289"/>
      <c r="AK586" s="20"/>
      <c r="AL586" s="20"/>
      <c r="AM586" s="20"/>
      <c r="AN586" s="20"/>
      <c r="AO586" s="20"/>
      <c r="AP586" s="20"/>
    </row>
    <row r="587" spans="1:42" ht="19.2" customHeight="1">
      <c r="A587" s="99"/>
      <c r="B587" s="203"/>
      <c r="C587" s="203" t="str">
        <f t="shared" si="222"/>
        <v>213</v>
      </c>
      <c r="D587" s="638" t="str">
        <f t="shared" si="223"/>
        <v>21301</v>
      </c>
      <c r="E587" s="219">
        <v>2130101</v>
      </c>
      <c r="F587" s="7" t="s">
        <v>570</v>
      </c>
      <c r="G587" s="283" t="s">
        <v>376</v>
      </c>
      <c r="H587" s="125" t="s">
        <v>65</v>
      </c>
      <c r="I587" s="125">
        <v>301</v>
      </c>
      <c r="J587" s="245">
        <v>60000</v>
      </c>
      <c r="K587" s="621">
        <f t="shared" si="220"/>
        <v>46000</v>
      </c>
      <c r="L587" s="281">
        <v>46000</v>
      </c>
      <c r="M587" s="463"/>
      <c r="N587" s="245"/>
      <c r="O587" s="245"/>
      <c r="P587" s="245"/>
      <c r="Q587" s="553"/>
      <c r="R587" s="553"/>
      <c r="S587" s="553"/>
      <c r="T587" s="553"/>
      <c r="U587" s="553"/>
      <c r="V587" s="553"/>
      <c r="W587" s="553"/>
      <c r="X587" s="553"/>
      <c r="Y587" s="96"/>
      <c r="Z587" s="20"/>
      <c r="AA587" s="585"/>
      <c r="AB587" s="289"/>
      <c r="AC587" s="289"/>
      <c r="AD587" s="535">
        <f t="shared" si="215"/>
        <v>0</v>
      </c>
      <c r="AE587" s="289"/>
      <c r="AF587" s="423"/>
      <c r="AG587" s="423"/>
      <c r="AH587" s="423"/>
      <c r="AI587" s="423"/>
      <c r="AJ587" s="289"/>
      <c r="AK587" s="20"/>
      <c r="AL587" s="20"/>
      <c r="AM587" s="20"/>
      <c r="AN587" s="20"/>
      <c r="AO587" s="20"/>
      <c r="AP587" s="20"/>
    </row>
    <row r="588" spans="1:42" ht="19.2" customHeight="1">
      <c r="A588" s="99"/>
      <c r="B588" s="203"/>
      <c r="C588" s="203" t="str">
        <f t="shared" si="222"/>
        <v>213</v>
      </c>
      <c r="D588" s="638" t="str">
        <f t="shared" si="223"/>
        <v>21301</v>
      </c>
      <c r="E588" s="219">
        <v>2130101</v>
      </c>
      <c r="F588" s="7" t="s">
        <v>570</v>
      </c>
      <c r="G588" s="283" t="s">
        <v>377</v>
      </c>
      <c r="H588" s="125" t="s">
        <v>65</v>
      </c>
      <c r="I588" s="125">
        <v>301</v>
      </c>
      <c r="J588" s="245">
        <v>23914</v>
      </c>
      <c r="K588" s="621">
        <f t="shared" si="220"/>
        <v>21863</v>
      </c>
      <c r="L588" s="241">
        <v>21863</v>
      </c>
      <c r="M588" s="463"/>
      <c r="N588" s="245"/>
      <c r="O588" s="245"/>
      <c r="P588" s="245"/>
      <c r="Q588" s="553"/>
      <c r="R588" s="553"/>
      <c r="S588" s="553"/>
      <c r="T588" s="553"/>
      <c r="U588" s="553"/>
      <c r="V588" s="553"/>
      <c r="W588" s="553"/>
      <c r="X588" s="553"/>
      <c r="Y588" s="96"/>
      <c r="Z588" s="20"/>
      <c r="AA588" s="585"/>
      <c r="AB588" s="289"/>
      <c r="AC588" s="289"/>
      <c r="AD588" s="535">
        <f t="shared" si="215"/>
        <v>0</v>
      </c>
      <c r="AE588" s="289"/>
      <c r="AF588" s="423"/>
      <c r="AG588" s="423"/>
      <c r="AH588" s="423"/>
      <c r="AI588" s="423"/>
      <c r="AJ588" s="289"/>
      <c r="AK588" s="20"/>
      <c r="AL588" s="20"/>
      <c r="AM588" s="20"/>
      <c r="AN588" s="20"/>
      <c r="AO588" s="20"/>
      <c r="AP588" s="20"/>
    </row>
    <row r="589" spans="1:42" ht="19.2" customHeight="1">
      <c r="A589" s="99"/>
      <c r="B589" s="203"/>
      <c r="C589" s="203" t="str">
        <f t="shared" si="222"/>
        <v>213</v>
      </c>
      <c r="D589" s="638" t="str">
        <f t="shared" si="223"/>
        <v>21301</v>
      </c>
      <c r="E589" s="219">
        <v>2130101</v>
      </c>
      <c r="F589" s="7" t="s">
        <v>570</v>
      </c>
      <c r="G589" s="283" t="s">
        <v>917</v>
      </c>
      <c r="H589" s="125" t="s">
        <v>65</v>
      </c>
      <c r="I589" s="125">
        <v>301</v>
      </c>
      <c r="J589" s="245">
        <v>21600</v>
      </c>
      <c r="K589" s="621">
        <f t="shared" si="220"/>
        <v>14400</v>
      </c>
      <c r="L589" s="241">
        <v>14400</v>
      </c>
      <c r="M589" s="463"/>
      <c r="N589" s="245"/>
      <c r="O589" s="245"/>
      <c r="P589" s="245"/>
      <c r="Q589" s="553"/>
      <c r="R589" s="553"/>
      <c r="S589" s="553"/>
      <c r="T589" s="553"/>
      <c r="U589" s="553"/>
      <c r="V589" s="553"/>
      <c r="W589" s="553"/>
      <c r="X589" s="553"/>
      <c r="Y589" s="96"/>
      <c r="Z589" s="20"/>
      <c r="AA589" s="585"/>
      <c r="AB589" s="289"/>
      <c r="AC589" s="289"/>
      <c r="AD589" s="535">
        <f t="shared" si="215"/>
        <v>0</v>
      </c>
      <c r="AE589" s="289"/>
      <c r="AF589" s="423"/>
      <c r="AG589" s="423"/>
      <c r="AH589" s="423"/>
      <c r="AI589" s="423"/>
      <c r="AJ589" s="289"/>
      <c r="AK589" s="20"/>
      <c r="AL589" s="20"/>
      <c r="AM589" s="20"/>
      <c r="AN589" s="20"/>
      <c r="AO589" s="20"/>
      <c r="AP589" s="20"/>
    </row>
    <row r="590" spans="1:42" ht="19.2" customHeight="1">
      <c r="A590" s="99"/>
      <c r="B590" s="203"/>
      <c r="C590" s="203" t="str">
        <f t="shared" si="222"/>
        <v>213</v>
      </c>
      <c r="D590" s="638" t="str">
        <f t="shared" si="223"/>
        <v>21301</v>
      </c>
      <c r="E590" s="219">
        <v>2130101</v>
      </c>
      <c r="F590" s="7" t="s">
        <v>570</v>
      </c>
      <c r="G590" s="283" t="s">
        <v>916</v>
      </c>
      <c r="H590" s="125" t="s">
        <v>65</v>
      </c>
      <c r="I590" s="124">
        <v>302</v>
      </c>
      <c r="J590" s="245">
        <v>50400</v>
      </c>
      <c r="K590" s="621">
        <f t="shared" si="220"/>
        <v>34200</v>
      </c>
      <c r="L590" s="241"/>
      <c r="M590" s="245">
        <v>34200</v>
      </c>
      <c r="O590" s="245"/>
      <c r="P590" s="245"/>
      <c r="Q590" s="553"/>
      <c r="R590" s="553"/>
      <c r="S590" s="553"/>
      <c r="T590" s="553"/>
      <c r="U590" s="553"/>
      <c r="V590" s="553"/>
      <c r="W590" s="553"/>
      <c r="X590" s="553"/>
      <c r="Y590" s="96"/>
      <c r="Z590" s="20"/>
      <c r="AA590" s="585"/>
      <c r="AB590" s="289"/>
      <c r="AC590" s="289"/>
      <c r="AD590" s="535">
        <f t="shared" si="215"/>
        <v>0</v>
      </c>
      <c r="AE590" s="289"/>
      <c r="AF590" s="423"/>
      <c r="AG590" s="423"/>
      <c r="AH590" s="423"/>
      <c r="AI590" s="423"/>
      <c r="AJ590" s="289"/>
      <c r="AK590" s="20"/>
      <c r="AL590" s="20"/>
      <c r="AM590" s="20"/>
      <c r="AN590" s="20"/>
      <c r="AO590" s="20"/>
      <c r="AP590" s="20"/>
    </row>
    <row r="591" spans="1:42" ht="19.2" customHeight="1">
      <c r="A591" s="99"/>
      <c r="B591" s="203"/>
      <c r="C591" s="203" t="str">
        <f t="shared" si="222"/>
        <v>213</v>
      </c>
      <c r="D591" s="638" t="str">
        <f t="shared" si="223"/>
        <v>21301</v>
      </c>
      <c r="E591" s="219">
        <v>2130101</v>
      </c>
      <c r="F591" s="7" t="s">
        <v>570</v>
      </c>
      <c r="G591" s="283" t="s">
        <v>378</v>
      </c>
      <c r="H591" s="125" t="s">
        <v>65</v>
      </c>
      <c r="I591" s="125">
        <v>303</v>
      </c>
      <c r="J591" s="245">
        <v>34436</v>
      </c>
      <c r="K591" s="621">
        <f t="shared" si="220"/>
        <v>39627</v>
      </c>
      <c r="L591" s="241"/>
      <c r="M591" s="463"/>
      <c r="N591" s="245">
        <v>39627</v>
      </c>
      <c r="O591" s="245"/>
      <c r="P591" s="245"/>
      <c r="Q591" s="553"/>
      <c r="R591" s="553"/>
      <c r="S591" s="553"/>
      <c r="T591" s="553"/>
      <c r="U591" s="553"/>
      <c r="V591" s="553"/>
      <c r="W591" s="553"/>
      <c r="X591" s="553"/>
      <c r="Y591" s="96"/>
      <c r="Z591" s="20"/>
      <c r="AA591" s="585"/>
      <c r="AB591" s="289"/>
      <c r="AC591" s="289"/>
      <c r="AD591" s="535">
        <f t="shared" si="215"/>
        <v>0</v>
      </c>
      <c r="AE591" s="289"/>
      <c r="AF591" s="423"/>
      <c r="AG591" s="423"/>
      <c r="AH591" s="423"/>
      <c r="AI591" s="423"/>
      <c r="AJ591" s="289"/>
      <c r="AK591" s="20"/>
      <c r="AL591" s="20"/>
      <c r="AM591" s="20"/>
      <c r="AN591" s="20"/>
      <c r="AO591" s="20"/>
      <c r="AP591" s="20"/>
    </row>
    <row r="592" spans="1:42" ht="19.2" customHeight="1">
      <c r="A592" s="99"/>
      <c r="B592" s="203"/>
      <c r="C592" s="203" t="str">
        <f t="shared" si="222"/>
        <v>213</v>
      </c>
      <c r="D592" s="638" t="str">
        <f t="shared" si="223"/>
        <v>21301</v>
      </c>
      <c r="E592" s="219">
        <v>2130101</v>
      </c>
      <c r="F592" s="7" t="s">
        <v>570</v>
      </c>
      <c r="G592" s="283" t="s">
        <v>379</v>
      </c>
      <c r="H592" s="125" t="s">
        <v>65</v>
      </c>
      <c r="I592" s="125">
        <v>302</v>
      </c>
      <c r="J592" s="245">
        <v>20000</v>
      </c>
      <c r="K592" s="621">
        <f t="shared" si="220"/>
        <v>20000</v>
      </c>
      <c r="L592" s="241"/>
      <c r="M592" s="463">
        <v>20000</v>
      </c>
      <c r="N592" s="245"/>
      <c r="O592" s="245"/>
      <c r="P592" s="245"/>
      <c r="Q592" s="553"/>
      <c r="R592" s="553"/>
      <c r="S592" s="553"/>
      <c r="T592" s="553"/>
      <c r="U592" s="553"/>
      <c r="V592" s="553"/>
      <c r="W592" s="553"/>
      <c r="X592" s="553"/>
      <c r="Y592" s="96"/>
      <c r="Z592" s="20"/>
      <c r="AA592" s="585"/>
      <c r="AB592" s="289"/>
      <c r="AC592" s="289"/>
      <c r="AD592" s="535">
        <f t="shared" si="215"/>
        <v>0</v>
      </c>
      <c r="AE592" s="289"/>
      <c r="AF592" s="423"/>
      <c r="AG592" s="423"/>
      <c r="AH592" s="423"/>
      <c r="AI592" s="423"/>
      <c r="AJ592" s="289"/>
      <c r="AK592" s="20"/>
      <c r="AL592" s="20"/>
      <c r="AM592" s="20"/>
      <c r="AN592" s="20"/>
      <c r="AO592" s="20"/>
      <c r="AP592" s="20"/>
    </row>
    <row r="593" spans="1:42" ht="19.2" customHeight="1">
      <c r="A593" s="99"/>
      <c r="B593" s="203"/>
      <c r="C593" s="203" t="str">
        <f t="shared" si="222"/>
        <v>213</v>
      </c>
      <c r="D593" s="638" t="str">
        <f t="shared" si="223"/>
        <v>21301</v>
      </c>
      <c r="E593" s="219">
        <v>2130101</v>
      </c>
      <c r="F593" s="635" t="s">
        <v>570</v>
      </c>
      <c r="G593" s="283" t="s">
        <v>382</v>
      </c>
      <c r="H593" s="125" t="s">
        <v>65</v>
      </c>
      <c r="I593" s="125">
        <v>302</v>
      </c>
      <c r="J593" s="245">
        <v>6000</v>
      </c>
      <c r="K593" s="621">
        <f t="shared" si="220"/>
        <v>4000</v>
      </c>
      <c r="L593" s="241"/>
      <c r="M593" s="463">
        <v>4000</v>
      </c>
      <c r="N593" s="245"/>
      <c r="O593" s="245"/>
      <c r="P593" s="245"/>
      <c r="Q593" s="553"/>
      <c r="R593" s="553"/>
      <c r="S593" s="553"/>
      <c r="T593" s="553"/>
      <c r="U593" s="553"/>
      <c r="V593" s="553"/>
      <c r="W593" s="553"/>
      <c r="X593" s="553"/>
      <c r="Y593" s="96"/>
      <c r="Z593" s="20"/>
      <c r="AA593" s="585"/>
      <c r="AB593" s="289"/>
      <c r="AC593" s="289"/>
      <c r="AD593" s="535">
        <f t="shared" si="215"/>
        <v>0</v>
      </c>
      <c r="AE593" s="289"/>
      <c r="AF593" s="423"/>
      <c r="AG593" s="423"/>
      <c r="AH593" s="423"/>
      <c r="AI593" s="423"/>
      <c r="AJ593" s="289"/>
      <c r="AK593" s="20"/>
      <c r="AL593" s="20"/>
      <c r="AM593" s="20"/>
      <c r="AN593" s="20"/>
      <c r="AO593" s="20"/>
      <c r="AP593" s="20"/>
    </row>
    <row r="594" spans="1:42" ht="19.2" customHeight="1">
      <c r="A594" s="99"/>
      <c r="B594" s="203"/>
      <c r="C594" s="203" t="str">
        <f>LEFT(E594,3)</f>
        <v>213</v>
      </c>
      <c r="D594" s="638" t="str">
        <f>LEFT(E594,5)</f>
        <v>21301</v>
      </c>
      <c r="E594" s="219">
        <v>2130101</v>
      </c>
      <c r="F594" s="7" t="s">
        <v>570</v>
      </c>
      <c r="G594" s="283" t="s">
        <v>2457</v>
      </c>
      <c r="H594" s="125" t="s">
        <v>65</v>
      </c>
      <c r="I594" s="125">
        <v>302</v>
      </c>
      <c r="J594" s="245">
        <v>10000</v>
      </c>
      <c r="K594" s="621">
        <f>SUM(L594:X594)</f>
        <v>32000</v>
      </c>
      <c r="L594" s="241"/>
      <c r="M594" s="463">
        <v>32000</v>
      </c>
      <c r="N594" s="245"/>
      <c r="O594" s="245"/>
      <c r="P594" s="245"/>
      <c r="Q594" s="553"/>
      <c r="R594" s="553"/>
      <c r="S594" s="553"/>
      <c r="T594" s="553"/>
      <c r="U594" s="553"/>
      <c r="V594" s="553"/>
      <c r="W594" s="553"/>
      <c r="X594" s="553"/>
      <c r="Y594" s="96"/>
      <c r="Z594" s="42" t="s">
        <v>2431</v>
      </c>
      <c r="AA594" s="585"/>
      <c r="AB594" s="289"/>
      <c r="AC594" s="289"/>
      <c r="AD594" s="535">
        <f>AE594+AJ594</f>
        <v>0</v>
      </c>
      <c r="AE594" s="289"/>
      <c r="AF594" s="423"/>
      <c r="AG594" s="423"/>
      <c r="AH594" s="423"/>
      <c r="AI594" s="423"/>
      <c r="AJ594" s="289"/>
      <c r="AK594" s="20"/>
      <c r="AL594" s="20"/>
      <c r="AM594" s="20"/>
      <c r="AN594" s="20"/>
      <c r="AO594" s="20"/>
      <c r="AP594" s="20"/>
    </row>
    <row r="595" spans="1:42" ht="19.2" customHeight="1">
      <c r="A595" s="636"/>
      <c r="B595" s="637"/>
      <c r="C595" s="637"/>
      <c r="D595" s="638"/>
      <c r="E595" s="638"/>
      <c r="F595" s="635"/>
      <c r="G595" s="283"/>
      <c r="H595" s="125"/>
      <c r="I595" s="125"/>
      <c r="J595" s="245"/>
      <c r="K595" s="621"/>
      <c r="L595" s="241"/>
      <c r="M595" s="463"/>
      <c r="N595" s="245"/>
      <c r="O595" s="245"/>
      <c r="P595" s="245"/>
      <c r="Q595" s="553"/>
      <c r="R595" s="553"/>
      <c r="S595" s="553"/>
      <c r="T595" s="553"/>
      <c r="U595" s="553"/>
      <c r="V595" s="553"/>
      <c r="W595" s="553"/>
      <c r="X595" s="553"/>
      <c r="Y595" s="96"/>
      <c r="Z595" s="20"/>
      <c r="AA595" s="585"/>
      <c r="AB595" s="289"/>
      <c r="AC595" s="289"/>
      <c r="AD595" s="535"/>
      <c r="AE595" s="289"/>
      <c r="AF595" s="423"/>
      <c r="AG595" s="423"/>
      <c r="AH595" s="423"/>
      <c r="AI595" s="423"/>
      <c r="AJ595" s="289"/>
      <c r="AK595" s="20"/>
      <c r="AL595" s="20"/>
      <c r="AM595" s="20"/>
      <c r="AN595" s="20"/>
      <c r="AO595" s="20"/>
      <c r="AP595" s="20"/>
    </row>
    <row r="596" spans="1:42" ht="19.2" customHeight="1">
      <c r="A596" s="99"/>
      <c r="B596" s="203"/>
      <c r="C596" s="203" t="str">
        <f t="shared" si="222"/>
        <v>213</v>
      </c>
      <c r="D596" s="638" t="str">
        <f t="shared" si="223"/>
        <v>21301</v>
      </c>
      <c r="E596" s="219">
        <v>2130101</v>
      </c>
      <c r="F596" s="7" t="s">
        <v>570</v>
      </c>
      <c r="G596" s="283" t="s">
        <v>401</v>
      </c>
      <c r="H596" s="125" t="s">
        <v>65</v>
      </c>
      <c r="I596" s="125">
        <v>302</v>
      </c>
      <c r="J596" s="245">
        <v>300000</v>
      </c>
      <c r="K596" s="621">
        <f t="shared" si="220"/>
        <v>200000</v>
      </c>
      <c r="L596" s="241"/>
      <c r="M596" s="463">
        <v>200000</v>
      </c>
      <c r="N596" s="245"/>
      <c r="O596" s="245"/>
      <c r="P596" s="245"/>
      <c r="Q596" s="553"/>
      <c r="R596" s="553"/>
      <c r="S596" s="553"/>
      <c r="T596" s="553"/>
      <c r="U596" s="553"/>
      <c r="V596" s="553"/>
      <c r="W596" s="553"/>
      <c r="X596" s="553"/>
      <c r="Y596" s="96"/>
      <c r="Z596" s="34" t="s">
        <v>439</v>
      </c>
      <c r="AA596" s="586"/>
      <c r="AB596" s="548"/>
      <c r="AC596" s="548"/>
      <c r="AD596" s="535">
        <f t="shared" si="215"/>
        <v>0</v>
      </c>
      <c r="AE596" s="548"/>
      <c r="AF596" s="423"/>
      <c r="AG596" s="423"/>
      <c r="AH596" s="423"/>
      <c r="AI596" s="423"/>
      <c r="AJ596" s="289"/>
      <c r="AK596" s="20"/>
      <c r="AL596" s="20"/>
      <c r="AM596" s="20"/>
      <c r="AN596" s="20"/>
      <c r="AO596" s="20"/>
      <c r="AP596" s="20"/>
    </row>
    <row r="597" spans="1:42" ht="19.2" customHeight="1">
      <c r="A597" s="94"/>
      <c r="B597" s="203"/>
      <c r="C597" s="203" t="str">
        <f>LEFT(E597,3)</f>
        <v>213</v>
      </c>
      <c r="D597" s="638" t="str">
        <f t="shared" ref="D597:D617" si="224">LEFT(E597,5)</f>
        <v>21301</v>
      </c>
      <c r="E597" s="219">
        <v>2130101</v>
      </c>
      <c r="F597" s="7" t="s">
        <v>570</v>
      </c>
      <c r="G597" s="512" t="s">
        <v>651</v>
      </c>
      <c r="H597" s="125" t="s">
        <v>70</v>
      </c>
      <c r="I597" s="125">
        <v>302</v>
      </c>
      <c r="J597" s="245">
        <v>100000</v>
      </c>
      <c r="K597" s="621">
        <f t="shared" si="220"/>
        <v>100000</v>
      </c>
      <c r="L597" s="241"/>
      <c r="M597" s="259">
        <v>100000</v>
      </c>
      <c r="N597" s="259"/>
      <c r="O597" s="259"/>
      <c r="P597" s="245"/>
      <c r="Q597" s="553"/>
      <c r="R597" s="553"/>
      <c r="S597" s="553"/>
      <c r="T597" s="553"/>
      <c r="U597" s="553"/>
      <c r="V597" s="553"/>
      <c r="W597" s="553"/>
      <c r="X597" s="553"/>
      <c r="Y597" s="96"/>
      <c r="Z597" s="34" t="s">
        <v>562</v>
      </c>
      <c r="AA597" s="586"/>
      <c r="AB597" s="548"/>
      <c r="AC597" s="548"/>
      <c r="AD597" s="535">
        <f t="shared" si="215"/>
        <v>0</v>
      </c>
      <c r="AE597" s="548"/>
      <c r="AF597" s="423"/>
      <c r="AG597" s="423"/>
      <c r="AH597" s="423"/>
      <c r="AI597" s="423"/>
      <c r="AJ597" s="289"/>
      <c r="AK597" s="20"/>
      <c r="AL597" s="20"/>
      <c r="AM597" s="20"/>
      <c r="AN597" s="20"/>
      <c r="AO597" s="20"/>
      <c r="AP597" s="20"/>
    </row>
    <row r="598" spans="1:42" ht="19.2" customHeight="1">
      <c r="A598" s="94"/>
      <c r="B598" s="203"/>
      <c r="C598" s="203" t="str">
        <f t="shared" ref="C598:C603" si="225">LEFT(E598,3)</f>
        <v>213</v>
      </c>
      <c r="D598" s="638" t="str">
        <f t="shared" si="224"/>
        <v>21301</v>
      </c>
      <c r="E598" s="219">
        <v>2130106</v>
      </c>
      <c r="F598" s="7" t="s">
        <v>570</v>
      </c>
      <c r="G598" s="512" t="s">
        <v>79</v>
      </c>
      <c r="H598" s="199" t="s">
        <v>702</v>
      </c>
      <c r="I598" s="125">
        <v>302</v>
      </c>
      <c r="J598" s="245">
        <v>70000</v>
      </c>
      <c r="K598" s="621">
        <f t="shared" si="220"/>
        <v>70000</v>
      </c>
      <c r="L598" s="241"/>
      <c r="M598" s="463"/>
      <c r="N598" s="140"/>
      <c r="O598" s="140"/>
      <c r="P598" s="97"/>
      <c r="Q598" s="558">
        <v>70000</v>
      </c>
      <c r="R598" s="558"/>
      <c r="S598" s="558"/>
      <c r="T598" s="558"/>
      <c r="U598" s="558"/>
      <c r="V598" s="558"/>
      <c r="W598" s="558"/>
      <c r="X598" s="558"/>
      <c r="Y598" s="97"/>
      <c r="Z598" s="34"/>
      <c r="AA598" s="585"/>
      <c r="AB598" s="289"/>
      <c r="AC598" s="289"/>
      <c r="AD598" s="535">
        <f t="shared" si="215"/>
        <v>0</v>
      </c>
      <c r="AE598" s="289"/>
      <c r="AF598" s="423"/>
      <c r="AG598" s="423"/>
      <c r="AH598" s="423"/>
      <c r="AI598" s="423"/>
      <c r="AJ598" s="289"/>
      <c r="AK598" s="20"/>
      <c r="AL598" s="20"/>
      <c r="AM598" s="20"/>
      <c r="AN598" s="20"/>
      <c r="AO598" s="20"/>
      <c r="AP598" s="20"/>
    </row>
    <row r="599" spans="1:42" ht="19.2" customHeight="1">
      <c r="A599" s="94"/>
      <c r="B599" s="203"/>
      <c r="C599" s="203" t="str">
        <f t="shared" si="225"/>
        <v>213</v>
      </c>
      <c r="D599" s="638" t="str">
        <f t="shared" si="224"/>
        <v>21301</v>
      </c>
      <c r="E599" s="219">
        <v>2130106</v>
      </c>
      <c r="F599" s="7" t="s">
        <v>570</v>
      </c>
      <c r="G599" s="512" t="s">
        <v>25</v>
      </c>
      <c r="H599" s="199" t="s">
        <v>702</v>
      </c>
      <c r="I599" s="125">
        <v>302</v>
      </c>
      <c r="J599" s="245">
        <v>100000</v>
      </c>
      <c r="K599" s="621">
        <f t="shared" si="220"/>
        <v>100000</v>
      </c>
      <c r="L599" s="241"/>
      <c r="M599" s="463"/>
      <c r="N599" s="140"/>
      <c r="O599" s="140"/>
      <c r="P599" s="97"/>
      <c r="Q599" s="558">
        <v>100000</v>
      </c>
      <c r="R599" s="558"/>
      <c r="S599" s="558"/>
      <c r="T599" s="558"/>
      <c r="U599" s="558"/>
      <c r="V599" s="558"/>
      <c r="W599" s="558"/>
      <c r="X599" s="558"/>
      <c r="Y599" s="97"/>
      <c r="Z599" s="34"/>
      <c r="AA599" s="585"/>
      <c r="AB599" s="289"/>
      <c r="AC599" s="289"/>
      <c r="AD599" s="535">
        <f t="shared" si="215"/>
        <v>0</v>
      </c>
      <c r="AE599" s="289"/>
      <c r="AF599" s="423"/>
      <c r="AG599" s="423"/>
      <c r="AH599" s="423"/>
      <c r="AI599" s="423"/>
      <c r="AJ599" s="289"/>
      <c r="AK599" s="20"/>
      <c r="AL599" s="20"/>
      <c r="AM599" s="20"/>
      <c r="AN599" s="20"/>
      <c r="AO599" s="20"/>
      <c r="AP599" s="20"/>
    </row>
    <row r="600" spans="1:42" ht="19.2" customHeight="1">
      <c r="A600" s="94"/>
      <c r="B600" s="203"/>
      <c r="C600" s="203" t="str">
        <f t="shared" si="225"/>
        <v>213</v>
      </c>
      <c r="D600" s="638" t="str">
        <f t="shared" si="224"/>
        <v>21301</v>
      </c>
      <c r="E600" s="219">
        <v>2130110</v>
      </c>
      <c r="F600" s="7" t="s">
        <v>570</v>
      </c>
      <c r="G600" s="512" t="s">
        <v>26</v>
      </c>
      <c r="H600" s="199" t="s">
        <v>702</v>
      </c>
      <c r="I600" s="125">
        <v>302</v>
      </c>
      <c r="J600" s="245">
        <v>30000</v>
      </c>
      <c r="K600" s="621">
        <f t="shared" si="220"/>
        <v>30000</v>
      </c>
      <c r="L600" s="241"/>
      <c r="M600" s="463"/>
      <c r="N600" s="140"/>
      <c r="O600" s="140"/>
      <c r="P600" s="97"/>
      <c r="Q600" s="558">
        <v>30000</v>
      </c>
      <c r="R600" s="558"/>
      <c r="S600" s="558"/>
      <c r="T600" s="558"/>
      <c r="U600" s="558"/>
      <c r="V600" s="558"/>
      <c r="W600" s="558"/>
      <c r="X600" s="558"/>
      <c r="Y600" s="97"/>
      <c r="Z600" s="34"/>
      <c r="AA600" s="585"/>
      <c r="AB600" s="289"/>
      <c r="AC600" s="289"/>
      <c r="AD600" s="535">
        <f t="shared" si="215"/>
        <v>0</v>
      </c>
      <c r="AE600" s="289"/>
      <c r="AF600" s="423"/>
      <c r="AG600" s="423"/>
      <c r="AH600" s="423"/>
      <c r="AI600" s="423"/>
      <c r="AJ600" s="289"/>
      <c r="AK600" s="20"/>
      <c r="AL600" s="20"/>
      <c r="AM600" s="20"/>
      <c r="AN600" s="20"/>
      <c r="AO600" s="20"/>
      <c r="AP600" s="20"/>
    </row>
    <row r="601" spans="1:42" ht="19.2" customHeight="1">
      <c r="A601" s="94"/>
      <c r="B601" s="203"/>
      <c r="C601" s="203" t="str">
        <f t="shared" si="225"/>
        <v>213</v>
      </c>
      <c r="D601" s="638" t="str">
        <f t="shared" si="224"/>
        <v>21301</v>
      </c>
      <c r="E601" s="219">
        <v>2130135</v>
      </c>
      <c r="F601" s="7" t="s">
        <v>570</v>
      </c>
      <c r="G601" s="512" t="s">
        <v>27</v>
      </c>
      <c r="H601" s="199" t="s">
        <v>702</v>
      </c>
      <c r="I601" s="125">
        <v>302</v>
      </c>
      <c r="J601" s="245">
        <v>160000</v>
      </c>
      <c r="K601" s="621">
        <f t="shared" si="220"/>
        <v>160000</v>
      </c>
      <c r="L601" s="241"/>
      <c r="M601" s="463"/>
      <c r="N601" s="140"/>
      <c r="O601" s="140"/>
      <c r="P601" s="97"/>
      <c r="Q601" s="558">
        <v>160000</v>
      </c>
      <c r="R601" s="558"/>
      <c r="S601" s="558"/>
      <c r="T601" s="558"/>
      <c r="U601" s="558"/>
      <c r="V601" s="558"/>
      <c r="W601" s="558"/>
      <c r="X601" s="558"/>
      <c r="Y601" s="97"/>
      <c r="Z601" s="34"/>
      <c r="AA601" s="585"/>
      <c r="AB601" s="289"/>
      <c r="AC601" s="289"/>
      <c r="AD601" s="535">
        <f t="shared" si="215"/>
        <v>0</v>
      </c>
      <c r="AE601" s="289"/>
      <c r="AF601" s="423"/>
      <c r="AG601" s="423"/>
      <c r="AH601" s="423"/>
      <c r="AI601" s="423"/>
      <c r="AJ601" s="289"/>
      <c r="AK601" s="20"/>
      <c r="AL601" s="20"/>
      <c r="AM601" s="20"/>
      <c r="AN601" s="20"/>
      <c r="AO601" s="20"/>
      <c r="AP601" s="20"/>
    </row>
    <row r="602" spans="1:42" ht="19.2" customHeight="1">
      <c r="A602" s="94"/>
      <c r="B602" s="203"/>
      <c r="C602" s="203" t="str">
        <f t="shared" si="225"/>
        <v>213</v>
      </c>
      <c r="D602" s="638" t="str">
        <f t="shared" si="224"/>
        <v>21301</v>
      </c>
      <c r="E602" s="219">
        <v>2130108</v>
      </c>
      <c r="F602" s="7" t="s">
        <v>570</v>
      </c>
      <c r="G602" s="512" t="s">
        <v>28</v>
      </c>
      <c r="H602" s="199" t="s">
        <v>702</v>
      </c>
      <c r="I602" s="125">
        <v>302</v>
      </c>
      <c r="J602" s="245">
        <v>600000</v>
      </c>
      <c r="K602" s="621">
        <f t="shared" si="220"/>
        <v>600000</v>
      </c>
      <c r="L602" s="241"/>
      <c r="M602" s="463"/>
      <c r="N602" s="140"/>
      <c r="O602" s="140"/>
      <c r="P602" s="97"/>
      <c r="Q602" s="558">
        <v>600000</v>
      </c>
      <c r="R602" s="558"/>
      <c r="S602" s="558"/>
      <c r="T602" s="558"/>
      <c r="U602" s="558"/>
      <c r="V602" s="558"/>
      <c r="W602" s="558"/>
      <c r="X602" s="558"/>
      <c r="Y602" s="97"/>
      <c r="Z602" s="34"/>
      <c r="AA602" s="585"/>
      <c r="AB602" s="289"/>
      <c r="AC602" s="289"/>
      <c r="AD602" s="535">
        <f t="shared" si="215"/>
        <v>0</v>
      </c>
      <c r="AE602" s="289"/>
      <c r="AF602" s="423"/>
      <c r="AG602" s="423"/>
      <c r="AH602" s="423"/>
      <c r="AI602" s="423"/>
      <c r="AJ602" s="289"/>
      <c r="AK602" s="20"/>
      <c r="AL602" s="20"/>
      <c r="AM602" s="20"/>
      <c r="AN602" s="20"/>
      <c r="AO602" s="20"/>
      <c r="AP602" s="20"/>
    </row>
    <row r="603" spans="1:42" ht="19.2" customHeight="1">
      <c r="A603" s="94"/>
      <c r="B603" s="203"/>
      <c r="C603" s="203" t="str">
        <f t="shared" si="225"/>
        <v>221</v>
      </c>
      <c r="D603" s="638" t="str">
        <f t="shared" si="224"/>
        <v>22101</v>
      </c>
      <c r="E603" s="219">
        <v>2210103</v>
      </c>
      <c r="F603" s="7" t="s">
        <v>570</v>
      </c>
      <c r="G603" s="34" t="s">
        <v>232</v>
      </c>
      <c r="H603" s="38" t="s">
        <v>78</v>
      </c>
      <c r="I603" s="125">
        <v>309</v>
      </c>
      <c r="J603" s="245">
        <v>27770000</v>
      </c>
      <c r="K603" s="621">
        <f t="shared" si="220"/>
        <v>0</v>
      </c>
      <c r="L603" s="241"/>
      <c r="M603" s="271"/>
      <c r="N603" s="259"/>
      <c r="O603" s="259"/>
      <c r="P603" s="97"/>
      <c r="Q603" s="558"/>
      <c r="R603" s="558"/>
      <c r="S603" s="558"/>
      <c r="T603" s="558"/>
      <c r="U603" s="558"/>
      <c r="V603" s="558"/>
      <c r="W603" s="558"/>
      <c r="X603" s="558"/>
      <c r="Y603" s="97"/>
      <c r="Z603" s="139"/>
      <c r="AA603" s="577"/>
      <c r="AB603" s="139"/>
      <c r="AC603" s="139"/>
      <c r="AD603" s="535">
        <f t="shared" si="215"/>
        <v>0</v>
      </c>
      <c r="AE603" s="139"/>
      <c r="AF603" s="423"/>
      <c r="AG603" s="423"/>
      <c r="AH603" s="423"/>
      <c r="AI603" s="423"/>
      <c r="AJ603" s="289"/>
      <c r="AK603" s="20"/>
      <c r="AL603" s="20"/>
      <c r="AM603" s="20"/>
      <c r="AN603" s="20"/>
      <c r="AO603" s="20"/>
      <c r="AP603" s="20"/>
    </row>
    <row r="604" spans="1:42" ht="19.2" customHeight="1">
      <c r="A604" s="94"/>
      <c r="B604" s="203"/>
      <c r="C604" s="203"/>
      <c r="D604" s="638"/>
      <c r="E604" s="219"/>
      <c r="F604" s="7"/>
      <c r="G604" s="34"/>
      <c r="H604" s="38"/>
      <c r="I604" s="125"/>
      <c r="J604" s="245"/>
      <c r="K604" s="621"/>
      <c r="L604" s="257"/>
      <c r="M604" s="271"/>
      <c r="N604" s="259"/>
      <c r="O604" s="259"/>
      <c r="P604" s="97"/>
      <c r="Q604" s="558"/>
      <c r="R604" s="558"/>
      <c r="S604" s="558"/>
      <c r="T604" s="558"/>
      <c r="U604" s="558"/>
      <c r="V604" s="558"/>
      <c r="W604" s="558"/>
      <c r="X604" s="558"/>
      <c r="Y604" s="97"/>
      <c r="Z604" s="139"/>
      <c r="AA604" s="577"/>
      <c r="AB604" s="139"/>
      <c r="AC604" s="139"/>
      <c r="AD604" s="535">
        <f t="shared" si="215"/>
        <v>0</v>
      </c>
      <c r="AE604" s="139"/>
      <c r="AF604" s="423"/>
      <c r="AG604" s="423"/>
      <c r="AH604" s="423"/>
      <c r="AI604" s="423"/>
      <c r="AJ604" s="289"/>
      <c r="AK604" s="20"/>
      <c r="AL604" s="20"/>
      <c r="AM604" s="20"/>
      <c r="AN604" s="20"/>
      <c r="AO604" s="20"/>
      <c r="AP604" s="20"/>
    </row>
    <row r="605" spans="1:42" ht="19.2" customHeight="1">
      <c r="A605" s="100" t="s">
        <v>619</v>
      </c>
      <c r="B605" s="203">
        <v>2</v>
      </c>
      <c r="C605" s="203"/>
      <c r="D605" s="638" t="str">
        <f>LEFT(E605,5)</f>
        <v/>
      </c>
      <c r="E605" s="614"/>
      <c r="F605" s="14"/>
      <c r="G605" s="34"/>
      <c r="H605" s="199"/>
      <c r="I605" s="125"/>
      <c r="J605" s="245">
        <v>40000</v>
      </c>
      <c r="K605" s="621">
        <f t="shared" ref="K605:K611" si="226">SUM(L605:X605)</f>
        <v>1479523</v>
      </c>
      <c r="L605" s="257">
        <f>SUM(L614:L614)</f>
        <v>0</v>
      </c>
      <c r="M605" s="274">
        <f t="shared" ref="M605:R605" si="227">SUM(M606:M616)</f>
        <v>58000</v>
      </c>
      <c r="N605" s="274">
        <f t="shared" si="227"/>
        <v>21523</v>
      </c>
      <c r="O605" s="274">
        <f t="shared" si="227"/>
        <v>0</v>
      </c>
      <c r="P605" s="274">
        <f t="shared" si="227"/>
        <v>0</v>
      </c>
      <c r="Q605" s="553">
        <f t="shared" si="227"/>
        <v>0</v>
      </c>
      <c r="R605" s="553">
        <f t="shared" si="227"/>
        <v>0</v>
      </c>
      <c r="S605" s="553"/>
      <c r="T605" s="553"/>
      <c r="U605" s="553"/>
      <c r="V605" s="553">
        <f>SUM(V606:V616)</f>
        <v>0</v>
      </c>
      <c r="W605" s="553">
        <f>SUM(W606:W616)</f>
        <v>1400000</v>
      </c>
      <c r="X605" s="553">
        <f>SUM(X606:X616)</f>
        <v>0</v>
      </c>
      <c r="Y605" s="96"/>
      <c r="Z605" s="96">
        <f>SUM(Z614:Z614)</f>
        <v>0</v>
      </c>
      <c r="AA605" s="589"/>
      <c r="AB605" s="590"/>
      <c r="AC605" s="590"/>
      <c r="AD605" s="535">
        <f t="shared" si="215"/>
        <v>0</v>
      </c>
      <c r="AE605" s="590"/>
      <c r="AF605" s="423"/>
      <c r="AG605" s="423"/>
      <c r="AH605" s="423"/>
      <c r="AI605" s="423"/>
      <c r="AJ605" s="289"/>
      <c r="AK605" s="20"/>
      <c r="AL605" s="20"/>
      <c r="AM605" s="20"/>
      <c r="AN605" s="20"/>
      <c r="AO605" s="20"/>
      <c r="AP605" s="20"/>
    </row>
    <row r="606" spans="1:42" ht="19.2" customHeight="1">
      <c r="A606" s="100"/>
      <c r="B606" s="203"/>
      <c r="C606" s="203" t="str">
        <f t="shared" ref="C606:C615" si="228">LEFT(E606,3)</f>
        <v>213</v>
      </c>
      <c r="D606" s="638" t="str">
        <f t="shared" ref="D606:D615" si="229">LEFT(E606,5)</f>
        <v>21301</v>
      </c>
      <c r="E606" s="614">
        <v>2130101</v>
      </c>
      <c r="F606" s="14" t="s">
        <v>619</v>
      </c>
      <c r="G606" s="283" t="s">
        <v>375</v>
      </c>
      <c r="H606" s="199" t="s">
        <v>70</v>
      </c>
      <c r="I606" s="125">
        <v>302</v>
      </c>
      <c r="J606" s="245"/>
      <c r="K606" s="621">
        <f t="shared" si="226"/>
        <v>141564</v>
      </c>
      <c r="L606" s="257">
        <v>141564</v>
      </c>
      <c r="M606" s="274"/>
      <c r="N606" s="274"/>
      <c r="O606" s="274"/>
      <c r="P606" s="274"/>
      <c r="Q606" s="553"/>
      <c r="R606" s="553"/>
      <c r="S606" s="553"/>
      <c r="T606" s="553"/>
      <c r="U606" s="553"/>
      <c r="V606" s="553"/>
      <c r="W606" s="553"/>
      <c r="X606" s="553"/>
      <c r="Y606" s="96"/>
      <c r="Z606" s="96"/>
      <c r="AA606" s="589"/>
      <c r="AB606" s="590"/>
      <c r="AC606" s="590"/>
      <c r="AD606" s="535">
        <f t="shared" si="215"/>
        <v>0</v>
      </c>
      <c r="AE606" s="590"/>
      <c r="AF606" s="423"/>
      <c r="AG606" s="423"/>
      <c r="AH606" s="423"/>
      <c r="AI606" s="423"/>
      <c r="AJ606" s="289"/>
      <c r="AK606" s="20"/>
      <c r="AL606" s="20"/>
      <c r="AM606" s="20"/>
      <c r="AN606" s="20"/>
      <c r="AO606" s="20"/>
      <c r="AP606" s="20"/>
    </row>
    <row r="607" spans="1:42" ht="19.2" customHeight="1">
      <c r="A607" s="100"/>
      <c r="B607" s="203"/>
      <c r="C607" s="203" t="str">
        <f t="shared" si="228"/>
        <v>213</v>
      </c>
      <c r="D607" s="638" t="str">
        <f t="shared" si="229"/>
        <v>21301</v>
      </c>
      <c r="E607" s="614">
        <v>2130101</v>
      </c>
      <c r="F607" s="14" t="s">
        <v>619</v>
      </c>
      <c r="G607" s="283" t="s">
        <v>376</v>
      </c>
      <c r="H607" s="199" t="s">
        <v>70</v>
      </c>
      <c r="I607" s="125">
        <v>302</v>
      </c>
      <c r="J607" s="245"/>
      <c r="K607" s="621">
        <f t="shared" si="226"/>
        <v>26000</v>
      </c>
      <c r="L607" s="257">
        <v>26000</v>
      </c>
      <c r="M607" s="274"/>
      <c r="N607" s="274"/>
      <c r="O607" s="274"/>
      <c r="P607" s="274"/>
      <c r="Q607" s="553"/>
      <c r="R607" s="553"/>
      <c r="S607" s="553"/>
      <c r="T607" s="553"/>
      <c r="U607" s="553"/>
      <c r="V607" s="553"/>
      <c r="W607" s="553"/>
      <c r="X607" s="553"/>
      <c r="Y607" s="96"/>
      <c r="Z607" s="96"/>
      <c r="AA607" s="589"/>
      <c r="AB607" s="590"/>
      <c r="AC607" s="590"/>
      <c r="AD607" s="535">
        <f t="shared" si="215"/>
        <v>0</v>
      </c>
      <c r="AE607" s="590"/>
      <c r="AF607" s="423"/>
      <c r="AG607" s="423"/>
      <c r="AH607" s="423"/>
      <c r="AI607" s="423"/>
      <c r="AJ607" s="289"/>
      <c r="AK607" s="20"/>
      <c r="AL607" s="20"/>
      <c r="AM607" s="20"/>
      <c r="AN607" s="20"/>
      <c r="AO607" s="20"/>
      <c r="AP607" s="20"/>
    </row>
    <row r="608" spans="1:42" ht="19.2" customHeight="1">
      <c r="A608" s="100"/>
      <c r="B608" s="203"/>
      <c r="C608" s="203" t="str">
        <f t="shared" si="228"/>
        <v>213</v>
      </c>
      <c r="D608" s="638" t="str">
        <f t="shared" si="229"/>
        <v>21301</v>
      </c>
      <c r="E608" s="614">
        <v>2130101</v>
      </c>
      <c r="F608" s="14" t="s">
        <v>619</v>
      </c>
      <c r="G608" s="283" t="s">
        <v>377</v>
      </c>
      <c r="H608" s="199" t="s">
        <v>70</v>
      </c>
      <c r="I608" s="125">
        <v>302</v>
      </c>
      <c r="J608" s="245"/>
      <c r="K608" s="621">
        <f t="shared" si="226"/>
        <v>11797</v>
      </c>
      <c r="L608" s="257">
        <v>11797</v>
      </c>
      <c r="M608" s="274"/>
      <c r="N608" s="274"/>
      <c r="O608" s="274"/>
      <c r="P608" s="274"/>
      <c r="Q608" s="553"/>
      <c r="R608" s="553"/>
      <c r="S608" s="553"/>
      <c r="T608" s="553"/>
      <c r="U608" s="553"/>
      <c r="V608" s="553"/>
      <c r="W608" s="553"/>
      <c r="X608" s="553"/>
      <c r="Y608" s="96"/>
      <c r="Z608" s="96"/>
      <c r="AA608" s="589"/>
      <c r="AB608" s="590"/>
      <c r="AC608" s="590"/>
      <c r="AD608" s="535">
        <f t="shared" si="215"/>
        <v>0</v>
      </c>
      <c r="AE608" s="590"/>
      <c r="AF608" s="423"/>
      <c r="AG608" s="423"/>
      <c r="AH608" s="423"/>
      <c r="AI608" s="423"/>
      <c r="AJ608" s="289"/>
      <c r="AK608" s="20"/>
      <c r="AL608" s="20"/>
      <c r="AM608" s="20"/>
      <c r="AN608" s="20"/>
      <c r="AO608" s="20"/>
      <c r="AP608" s="20"/>
    </row>
    <row r="609" spans="1:42" ht="19.2" customHeight="1">
      <c r="A609" s="100"/>
      <c r="B609" s="203"/>
      <c r="C609" s="203" t="str">
        <f t="shared" si="228"/>
        <v>213</v>
      </c>
      <c r="D609" s="638" t="str">
        <f t="shared" si="229"/>
        <v>21301</v>
      </c>
      <c r="E609" s="614">
        <v>2130101</v>
      </c>
      <c r="F609" s="14" t="s">
        <v>619</v>
      </c>
      <c r="G609" s="283" t="s">
        <v>917</v>
      </c>
      <c r="H609" s="199" t="s">
        <v>70</v>
      </c>
      <c r="I609" s="125">
        <v>302</v>
      </c>
      <c r="J609" s="245"/>
      <c r="K609" s="621">
        <f t="shared" si="226"/>
        <v>7200</v>
      </c>
      <c r="L609" s="257">
        <v>7200</v>
      </c>
      <c r="M609" s="274"/>
      <c r="N609" s="274"/>
      <c r="O609" s="274"/>
      <c r="P609" s="274"/>
      <c r="Q609" s="553"/>
      <c r="R609" s="553"/>
      <c r="S609" s="553"/>
      <c r="T609" s="553"/>
      <c r="U609" s="553"/>
      <c r="V609" s="553"/>
      <c r="W609" s="553"/>
      <c r="X609" s="553"/>
      <c r="Y609" s="96"/>
      <c r="Z609" s="96"/>
      <c r="AA609" s="589"/>
      <c r="AB609" s="590"/>
      <c r="AC609" s="590"/>
      <c r="AD609" s="535">
        <f t="shared" si="215"/>
        <v>0</v>
      </c>
      <c r="AE609" s="590"/>
      <c r="AF609" s="423"/>
      <c r="AG609" s="423"/>
      <c r="AH609" s="423"/>
      <c r="AI609" s="423"/>
      <c r="AJ609" s="289"/>
      <c r="AK609" s="20"/>
      <c r="AL609" s="20"/>
      <c r="AM609" s="20"/>
      <c r="AN609" s="20"/>
      <c r="AO609" s="20"/>
      <c r="AP609" s="20"/>
    </row>
    <row r="610" spans="1:42" ht="19.2" customHeight="1">
      <c r="A610" s="100"/>
      <c r="B610" s="203"/>
      <c r="C610" s="203" t="str">
        <f t="shared" si="228"/>
        <v>213</v>
      </c>
      <c r="D610" s="638" t="str">
        <f t="shared" si="229"/>
        <v>21301</v>
      </c>
      <c r="E610" s="614">
        <v>2130101</v>
      </c>
      <c r="F610" s="14" t="s">
        <v>619</v>
      </c>
      <c r="G610" s="283" t="s">
        <v>916</v>
      </c>
      <c r="H610" s="199" t="s">
        <v>70</v>
      </c>
      <c r="I610" s="124">
        <v>302</v>
      </c>
      <c r="J610" s="245"/>
      <c r="K610" s="621">
        <f t="shared" si="226"/>
        <v>18000</v>
      </c>
      <c r="L610" s="257"/>
      <c r="M610" s="274">
        <v>18000</v>
      </c>
      <c r="O610" s="274"/>
      <c r="P610" s="274"/>
      <c r="Q610" s="553"/>
      <c r="R610" s="553"/>
      <c r="S610" s="553"/>
      <c r="T610" s="553"/>
      <c r="U610" s="553"/>
      <c r="V610" s="553"/>
      <c r="W610" s="553"/>
      <c r="X610" s="553"/>
      <c r="Y610" s="96"/>
      <c r="Z610" s="96"/>
      <c r="AA610" s="589"/>
      <c r="AB610" s="590"/>
      <c r="AC610" s="590"/>
      <c r="AD610" s="535">
        <f t="shared" si="215"/>
        <v>0</v>
      </c>
      <c r="AE610" s="590"/>
      <c r="AF610" s="423"/>
      <c r="AG610" s="423"/>
      <c r="AH610" s="423"/>
      <c r="AI610" s="423"/>
      <c r="AJ610" s="289"/>
      <c r="AK610" s="20"/>
      <c r="AL610" s="20"/>
      <c r="AM610" s="20"/>
      <c r="AN610" s="20"/>
      <c r="AO610" s="20"/>
      <c r="AP610" s="20"/>
    </row>
    <row r="611" spans="1:42" ht="19.2" customHeight="1">
      <c r="A611" s="100"/>
      <c r="B611" s="203"/>
      <c r="C611" s="203" t="str">
        <f t="shared" si="228"/>
        <v>213</v>
      </c>
      <c r="D611" s="638" t="str">
        <f t="shared" si="229"/>
        <v>21301</v>
      </c>
      <c r="E611" s="614">
        <v>2130101</v>
      </c>
      <c r="F611" s="14" t="s">
        <v>619</v>
      </c>
      <c r="G611" s="283" t="s">
        <v>378</v>
      </c>
      <c r="H611" s="199" t="s">
        <v>70</v>
      </c>
      <c r="I611" s="125">
        <v>302</v>
      </c>
      <c r="J611" s="245"/>
      <c r="K611" s="621">
        <f t="shared" si="226"/>
        <v>21523</v>
      </c>
      <c r="L611" s="257"/>
      <c r="M611" s="274"/>
      <c r="N611" s="274">
        <v>21523</v>
      </c>
      <c r="O611" s="274"/>
      <c r="P611" s="274"/>
      <c r="Q611" s="553"/>
      <c r="R611" s="553"/>
      <c r="S611" s="553"/>
      <c r="T611" s="553"/>
      <c r="U611" s="553"/>
      <c r="V611" s="553"/>
      <c r="W611" s="553"/>
      <c r="X611" s="553"/>
      <c r="Y611" s="96"/>
      <c r="Z611" s="96"/>
      <c r="AA611" s="589"/>
      <c r="AB611" s="590"/>
      <c r="AC611" s="590"/>
      <c r="AD611" s="535">
        <f t="shared" si="215"/>
        <v>0</v>
      </c>
      <c r="AE611" s="590"/>
      <c r="AF611" s="423"/>
      <c r="AG611" s="423"/>
      <c r="AH611" s="423"/>
      <c r="AI611" s="423"/>
      <c r="AJ611" s="289"/>
      <c r="AK611" s="20"/>
      <c r="AL611" s="20"/>
      <c r="AM611" s="20"/>
      <c r="AN611" s="20"/>
      <c r="AO611" s="20"/>
      <c r="AP611" s="20"/>
    </row>
    <row r="612" spans="1:42" ht="19.2" customHeight="1">
      <c r="A612" s="94"/>
      <c r="B612" s="203"/>
      <c r="C612" s="203" t="str">
        <f>LEFT(E612,3)</f>
        <v>213</v>
      </c>
      <c r="D612" s="638" t="str">
        <f>LEFT(E612,5)</f>
        <v>21301</v>
      </c>
      <c r="E612" s="614">
        <v>2130101</v>
      </c>
      <c r="F612" s="14" t="s">
        <v>619</v>
      </c>
      <c r="G612" s="34" t="s">
        <v>422</v>
      </c>
      <c r="H612" s="199" t="s">
        <v>415</v>
      </c>
      <c r="I612" s="125">
        <v>302</v>
      </c>
      <c r="J612" s="245">
        <v>20000</v>
      </c>
      <c r="K612" s="621">
        <f>SUM(L612:X612)</f>
        <v>20000</v>
      </c>
      <c r="L612" s="257"/>
      <c r="M612" s="301">
        <v>20000</v>
      </c>
      <c r="N612" s="267"/>
      <c r="O612" s="267"/>
      <c r="P612" s="247"/>
      <c r="Q612" s="553"/>
      <c r="R612" s="553"/>
      <c r="S612" s="553"/>
      <c r="T612" s="553"/>
      <c r="U612" s="553"/>
      <c r="V612" s="553"/>
      <c r="W612" s="553"/>
      <c r="X612" s="553"/>
      <c r="Y612" s="96"/>
      <c r="Z612" s="20"/>
      <c r="AA612" s="585"/>
      <c r="AB612" s="289"/>
      <c r="AC612" s="289"/>
      <c r="AD612" s="535">
        <f>AE612+AJ612</f>
        <v>0</v>
      </c>
      <c r="AE612" s="289"/>
      <c r="AF612" s="423"/>
      <c r="AG612" s="423"/>
      <c r="AH612" s="423"/>
      <c r="AI612" s="423"/>
      <c r="AJ612" s="289"/>
      <c r="AK612" s="20"/>
      <c r="AL612" s="20"/>
      <c r="AM612" s="20"/>
      <c r="AN612" s="20"/>
      <c r="AO612" s="20"/>
      <c r="AP612" s="20"/>
    </row>
    <row r="613" spans="1:42" ht="19.2" customHeight="1">
      <c r="A613" s="94"/>
      <c r="B613" s="637"/>
      <c r="C613" s="637"/>
      <c r="D613" s="638"/>
      <c r="E613" s="614"/>
      <c r="F613" s="14"/>
      <c r="G613" s="34"/>
      <c r="H613" s="199"/>
      <c r="I613" s="125"/>
      <c r="J613" s="245"/>
      <c r="K613" s="621"/>
      <c r="L613" s="257"/>
      <c r="M613" s="301"/>
      <c r="N613" s="267"/>
      <c r="O613" s="267"/>
      <c r="P613" s="247"/>
      <c r="Q613" s="553"/>
      <c r="R613" s="553"/>
      <c r="S613" s="553"/>
      <c r="T613" s="553"/>
      <c r="U613" s="553"/>
      <c r="V613" s="553"/>
      <c r="W613" s="553"/>
      <c r="X613" s="553"/>
      <c r="Y613" s="96"/>
      <c r="Z613" s="20"/>
      <c r="AA613" s="585"/>
      <c r="AB613" s="289"/>
      <c r="AC613" s="289"/>
      <c r="AD613" s="535"/>
      <c r="AE613" s="289"/>
      <c r="AF613" s="423"/>
      <c r="AG613" s="423"/>
      <c r="AH613" s="423"/>
      <c r="AI613" s="423"/>
      <c r="AJ613" s="289"/>
      <c r="AK613" s="20"/>
      <c r="AL613" s="20"/>
      <c r="AM613" s="20"/>
      <c r="AN613" s="20"/>
      <c r="AO613" s="20"/>
      <c r="AP613" s="20"/>
    </row>
    <row r="614" spans="1:42" ht="19.2" customHeight="1">
      <c r="A614" s="94"/>
      <c r="B614" s="203"/>
      <c r="C614" s="203" t="str">
        <f>LEFT(E614,3)</f>
        <v>213</v>
      </c>
      <c r="D614" s="638" t="str">
        <f>LEFT(E614,5)</f>
        <v>21301</v>
      </c>
      <c r="E614" s="614">
        <v>2130101</v>
      </c>
      <c r="F614" s="14" t="s">
        <v>619</v>
      </c>
      <c r="G614" s="34" t="s">
        <v>651</v>
      </c>
      <c r="H614" s="199" t="s">
        <v>70</v>
      </c>
      <c r="I614" s="125">
        <v>302</v>
      </c>
      <c r="J614" s="245">
        <v>20000</v>
      </c>
      <c r="K614" s="621">
        <f>SUM(L614:X614)</f>
        <v>20000</v>
      </c>
      <c r="L614" s="257"/>
      <c r="M614" s="301">
        <v>20000</v>
      </c>
      <c r="N614" s="267"/>
      <c r="O614" s="267"/>
      <c r="P614" s="247"/>
      <c r="Q614" s="553"/>
      <c r="R614" s="553"/>
      <c r="S614" s="553"/>
      <c r="T614" s="553"/>
      <c r="U614" s="553"/>
      <c r="V614" s="553"/>
      <c r="W614" s="553"/>
      <c r="X614" s="553"/>
      <c r="Y614" s="96"/>
      <c r="Z614" s="34" t="s">
        <v>562</v>
      </c>
      <c r="AA614" s="586"/>
      <c r="AB614" s="548"/>
      <c r="AC614" s="548"/>
      <c r="AD614" s="535">
        <f>AE614+AJ614</f>
        <v>0</v>
      </c>
      <c r="AE614" s="548"/>
      <c r="AF614" s="423"/>
      <c r="AG614" s="423"/>
      <c r="AH614" s="423"/>
      <c r="AI614" s="423"/>
      <c r="AJ614" s="289"/>
      <c r="AK614" s="20"/>
      <c r="AL614" s="20"/>
      <c r="AM614" s="20"/>
      <c r="AN614" s="20"/>
      <c r="AO614" s="20"/>
      <c r="AP614" s="20"/>
    </row>
    <row r="615" spans="1:42" ht="19.2" customHeight="1">
      <c r="A615" s="100"/>
      <c r="B615" s="203"/>
      <c r="C615" s="203" t="str">
        <f t="shared" si="228"/>
        <v>213</v>
      </c>
      <c r="D615" s="638" t="str">
        <f t="shared" si="229"/>
        <v>21301</v>
      </c>
      <c r="E615" s="614">
        <v>2130101</v>
      </c>
      <c r="F615" s="14" t="s">
        <v>619</v>
      </c>
      <c r="G615" s="476" t="s">
        <v>828</v>
      </c>
      <c r="H615" s="199" t="s">
        <v>70</v>
      </c>
      <c r="I615" s="125">
        <v>302</v>
      </c>
      <c r="J615" s="245"/>
      <c r="K615" s="621">
        <f>SUM(L615:W615)</f>
        <v>200000</v>
      </c>
      <c r="L615" s="257"/>
      <c r="M615" s="274"/>
      <c r="N615" s="274"/>
      <c r="O615" s="274"/>
      <c r="P615" s="274"/>
      <c r="Q615" s="553"/>
      <c r="R615" s="553"/>
      <c r="S615" s="553"/>
      <c r="T615" s="553"/>
      <c r="U615" s="553"/>
      <c r="V615" s="553"/>
      <c r="W615" s="553">
        <v>200000</v>
      </c>
      <c r="X615" s="560"/>
      <c r="Y615" s="96"/>
      <c r="Z615" s="34" t="s">
        <v>562</v>
      </c>
      <c r="AA615" s="589"/>
      <c r="AB615" s="590"/>
      <c r="AC615" s="590"/>
      <c r="AD615" s="535">
        <f t="shared" si="215"/>
        <v>0</v>
      </c>
      <c r="AE615" s="590"/>
      <c r="AF615" s="423"/>
      <c r="AG615" s="423"/>
      <c r="AH615" s="423"/>
      <c r="AI615" s="423"/>
      <c r="AJ615" s="289"/>
      <c r="AK615" s="20"/>
      <c r="AL615" s="20"/>
      <c r="AM615" s="20"/>
      <c r="AN615" s="20"/>
      <c r="AO615" s="20"/>
      <c r="AP615" s="20"/>
    </row>
    <row r="616" spans="1:42" ht="19.2" customHeight="1">
      <c r="A616" s="100"/>
      <c r="B616" s="203"/>
      <c r="C616" s="203" t="str">
        <f t="shared" ref="C616" si="230">LEFT(E616,3)</f>
        <v>213</v>
      </c>
      <c r="D616" s="638" t="str">
        <f t="shared" ref="D616" si="231">LEFT(E616,5)</f>
        <v>21301</v>
      </c>
      <c r="E616" s="614">
        <v>2130102</v>
      </c>
      <c r="F616" s="14" t="s">
        <v>619</v>
      </c>
      <c r="G616" s="283" t="s">
        <v>941</v>
      </c>
      <c r="H616" s="125" t="s">
        <v>78</v>
      </c>
      <c r="I616" s="125">
        <v>302</v>
      </c>
      <c r="J616" s="245"/>
      <c r="K616" s="621">
        <f>SUM(L616:W616)</f>
        <v>1200000</v>
      </c>
      <c r="L616" s="257"/>
      <c r="M616" s="274"/>
      <c r="N616" s="274"/>
      <c r="O616" s="274"/>
      <c r="P616" s="274"/>
      <c r="Q616" s="553"/>
      <c r="R616" s="553"/>
      <c r="S616" s="553"/>
      <c r="T616" s="553"/>
      <c r="U616" s="553"/>
      <c r="V616" s="553"/>
      <c r="W616" s="553">
        <v>1200000</v>
      </c>
      <c r="X616" s="560"/>
      <c r="Y616" s="96"/>
      <c r="Z616" s="548"/>
      <c r="AA616" s="589"/>
      <c r="AB616" s="590"/>
      <c r="AC616" s="590"/>
      <c r="AD616" s="535">
        <f t="shared" si="215"/>
        <v>0</v>
      </c>
      <c r="AE616" s="590"/>
      <c r="AF616" s="423"/>
      <c r="AG616" s="423"/>
      <c r="AH616" s="423"/>
      <c r="AI616" s="423"/>
      <c r="AJ616" s="289"/>
      <c r="AK616" s="20"/>
      <c r="AL616" s="20"/>
      <c r="AM616" s="20"/>
      <c r="AN616" s="20"/>
      <c r="AO616" s="20"/>
      <c r="AP616" s="20"/>
    </row>
    <row r="617" spans="1:42" ht="19.2" customHeight="1">
      <c r="A617" s="94"/>
      <c r="B617" s="203"/>
      <c r="C617" s="203"/>
      <c r="D617" s="638" t="str">
        <f t="shared" si="224"/>
        <v/>
      </c>
      <c r="E617" s="219"/>
      <c r="F617" s="7"/>
      <c r="G617" s="512"/>
      <c r="H617" s="199"/>
      <c r="I617" s="125"/>
      <c r="J617" s="245"/>
      <c r="K617" s="621">
        <f t="shared" si="220"/>
        <v>0</v>
      </c>
      <c r="L617" s="241"/>
      <c r="M617" s="463"/>
      <c r="N617" s="140"/>
      <c r="O617" s="140"/>
      <c r="P617" s="97"/>
      <c r="Q617" s="558"/>
      <c r="R617" s="558"/>
      <c r="S617" s="558"/>
      <c r="T617" s="558"/>
      <c r="U617" s="558"/>
      <c r="V617" s="558"/>
      <c r="W617" s="558"/>
      <c r="X617" s="558"/>
      <c r="Y617" s="97"/>
      <c r="Z617" s="20"/>
      <c r="AA617" s="585"/>
      <c r="AB617" s="289"/>
      <c r="AC617" s="289"/>
      <c r="AD617" s="535">
        <f t="shared" si="215"/>
        <v>0</v>
      </c>
      <c r="AE617" s="289"/>
      <c r="AF617" s="423"/>
      <c r="AG617" s="423"/>
      <c r="AH617" s="423"/>
      <c r="AI617" s="423"/>
      <c r="AJ617" s="289"/>
      <c r="AK617" s="20"/>
      <c r="AL617" s="20"/>
      <c r="AM617" s="20"/>
      <c r="AN617" s="20"/>
      <c r="AO617" s="20"/>
      <c r="AP617" s="20"/>
    </row>
    <row r="618" spans="1:42" ht="19.2" customHeight="1">
      <c r="A618" s="99" t="s">
        <v>573</v>
      </c>
      <c r="B618" s="203">
        <v>1</v>
      </c>
      <c r="C618" s="203"/>
      <c r="D618" s="638" t="str">
        <f>LEFT(E618,5)</f>
        <v/>
      </c>
      <c r="E618" s="219"/>
      <c r="F618" s="7"/>
      <c r="G618" s="289"/>
      <c r="H618" s="199"/>
      <c r="I618" s="125"/>
      <c r="J618" s="245">
        <v>302809</v>
      </c>
      <c r="K618" s="621">
        <f t="shared" si="220"/>
        <v>1432924</v>
      </c>
      <c r="L618" s="241">
        <f t="shared" ref="L618:X618" si="232">SUM(L619:L631)</f>
        <v>87996</v>
      </c>
      <c r="M618" s="274">
        <f t="shared" si="232"/>
        <v>1090000</v>
      </c>
      <c r="N618" s="274">
        <f t="shared" si="232"/>
        <v>10128</v>
      </c>
      <c r="O618" s="274">
        <f t="shared" si="232"/>
        <v>0</v>
      </c>
      <c r="P618" s="274">
        <f t="shared" si="232"/>
        <v>0</v>
      </c>
      <c r="Q618" s="553">
        <f t="shared" si="232"/>
        <v>30000</v>
      </c>
      <c r="R618" s="553">
        <f>SUM(R619:R631)</f>
        <v>104800</v>
      </c>
      <c r="S618" s="553"/>
      <c r="T618" s="553"/>
      <c r="U618" s="553"/>
      <c r="V618" s="553">
        <f t="shared" ref="V618:W618" si="233">SUM(V619:V631)</f>
        <v>0</v>
      </c>
      <c r="W618" s="553">
        <f t="shared" si="233"/>
        <v>110000</v>
      </c>
      <c r="X618" s="553">
        <f t="shared" si="232"/>
        <v>0</v>
      </c>
      <c r="Y618" s="274"/>
      <c r="Z618" s="20"/>
      <c r="AA618" s="585">
        <v>397015</v>
      </c>
      <c r="AB618" s="289"/>
      <c r="AC618" s="289">
        <v>730000</v>
      </c>
      <c r="AD618" s="535">
        <f t="shared" si="215"/>
        <v>777790</v>
      </c>
      <c r="AE618" s="289">
        <f>SUM(AF618:AI618)</f>
        <v>530800</v>
      </c>
      <c r="AF618" s="423">
        <v>301800</v>
      </c>
      <c r="AG618" s="423">
        <v>202000</v>
      </c>
      <c r="AH618" s="423">
        <v>27000</v>
      </c>
      <c r="AI618" s="423"/>
      <c r="AJ618" s="289">
        <f>SUM(AK618:AP618)</f>
        <v>246990</v>
      </c>
      <c r="AK618" s="20"/>
      <c r="AL618" s="20"/>
      <c r="AM618" s="20">
        <v>65800</v>
      </c>
      <c r="AN618" s="20"/>
      <c r="AO618" s="20"/>
      <c r="AP618" s="20">
        <v>181190</v>
      </c>
    </row>
    <row r="619" spans="1:42" ht="19.2" customHeight="1">
      <c r="A619" s="99"/>
      <c r="B619" s="203"/>
      <c r="C619" s="203" t="str">
        <f t="shared" ref="C619:C628" si="234">LEFT(E619,3)</f>
        <v>213</v>
      </c>
      <c r="D619" s="638" t="str">
        <f t="shared" ref="D619:D628" si="235">LEFT(E619,5)</f>
        <v>21301</v>
      </c>
      <c r="E619" s="219">
        <v>2130101</v>
      </c>
      <c r="F619" s="7" t="s">
        <v>573</v>
      </c>
      <c r="G619" s="283" t="s">
        <v>375</v>
      </c>
      <c r="H619" s="199" t="s">
        <v>65</v>
      </c>
      <c r="I619" s="125">
        <v>301</v>
      </c>
      <c r="J619" s="245">
        <v>54024</v>
      </c>
      <c r="K619" s="621">
        <f t="shared" si="220"/>
        <v>65904</v>
      </c>
      <c r="L619" s="241">
        <v>65904</v>
      </c>
      <c r="M619" s="463"/>
      <c r="N619" s="245"/>
      <c r="O619" s="245"/>
      <c r="P619" s="245"/>
      <c r="Q619" s="553"/>
      <c r="R619" s="553"/>
      <c r="S619" s="553"/>
      <c r="T619" s="553"/>
      <c r="U619" s="553"/>
      <c r="V619" s="553"/>
      <c r="W619" s="553"/>
      <c r="X619" s="553"/>
      <c r="Y619" s="96"/>
      <c r="Z619" s="20"/>
      <c r="AA619" s="585"/>
      <c r="AB619" s="289"/>
      <c r="AC619" s="289"/>
      <c r="AD619" s="535">
        <f t="shared" si="215"/>
        <v>0</v>
      </c>
      <c r="AE619" s="289"/>
      <c r="AF619" s="423"/>
      <c r="AG619" s="423"/>
      <c r="AH619" s="423"/>
      <c r="AI619" s="423"/>
      <c r="AJ619" s="289"/>
      <c r="AK619" s="20"/>
      <c r="AL619" s="20"/>
      <c r="AM619" s="20"/>
      <c r="AN619" s="20"/>
      <c r="AO619" s="20"/>
      <c r="AP619" s="20"/>
    </row>
    <row r="620" spans="1:42" ht="19.2" customHeight="1">
      <c r="A620" s="99"/>
      <c r="B620" s="203"/>
      <c r="C620" s="203" t="str">
        <f t="shared" si="234"/>
        <v>213</v>
      </c>
      <c r="D620" s="638" t="str">
        <f t="shared" si="235"/>
        <v>21301</v>
      </c>
      <c r="E620" s="219">
        <v>2130101</v>
      </c>
      <c r="F620" s="7" t="s">
        <v>573</v>
      </c>
      <c r="G620" s="283" t="s">
        <v>376</v>
      </c>
      <c r="H620" s="199" t="s">
        <v>65</v>
      </c>
      <c r="I620" s="125">
        <v>301</v>
      </c>
      <c r="J620" s="245">
        <v>10000</v>
      </c>
      <c r="K620" s="621">
        <f t="shared" si="220"/>
        <v>13000</v>
      </c>
      <c r="L620" s="281">
        <v>13000</v>
      </c>
      <c r="M620" s="463"/>
      <c r="N620" s="245"/>
      <c r="O620" s="245"/>
      <c r="P620" s="245"/>
      <c r="Q620" s="553"/>
      <c r="R620" s="553"/>
      <c r="S620" s="553"/>
      <c r="T620" s="553"/>
      <c r="U620" s="553"/>
      <c r="V620" s="553"/>
      <c r="W620" s="553"/>
      <c r="X620" s="553"/>
      <c r="Y620" s="96"/>
      <c r="Z620" s="20"/>
      <c r="AA620" s="585"/>
      <c r="AB620" s="289"/>
      <c r="AC620" s="289"/>
      <c r="AD620" s="535">
        <f t="shared" si="215"/>
        <v>0</v>
      </c>
      <c r="AE620" s="289"/>
      <c r="AF620" s="423"/>
      <c r="AG620" s="423"/>
      <c r="AH620" s="423"/>
      <c r="AI620" s="423"/>
      <c r="AJ620" s="289"/>
      <c r="AK620" s="20"/>
      <c r="AL620" s="20"/>
      <c r="AM620" s="20"/>
      <c r="AN620" s="20"/>
      <c r="AO620" s="20"/>
      <c r="AP620" s="20"/>
    </row>
    <row r="621" spans="1:42" ht="19.2" customHeight="1">
      <c r="A621" s="99"/>
      <c r="B621" s="203"/>
      <c r="C621" s="203" t="str">
        <f t="shared" si="234"/>
        <v>213</v>
      </c>
      <c r="D621" s="638" t="str">
        <f t="shared" si="235"/>
        <v>21301</v>
      </c>
      <c r="E621" s="219">
        <v>2130101</v>
      </c>
      <c r="F621" s="7" t="s">
        <v>573</v>
      </c>
      <c r="G621" s="283" t="s">
        <v>377</v>
      </c>
      <c r="H621" s="199" t="s">
        <v>65</v>
      </c>
      <c r="I621" s="125">
        <v>301</v>
      </c>
      <c r="J621" s="245">
        <v>4502</v>
      </c>
      <c r="K621" s="621">
        <f t="shared" si="220"/>
        <v>5492</v>
      </c>
      <c r="L621" s="241">
        <v>5492</v>
      </c>
      <c r="M621" s="463"/>
      <c r="N621" s="245"/>
      <c r="O621" s="245"/>
      <c r="P621" s="245"/>
      <c r="Q621" s="553"/>
      <c r="R621" s="553"/>
      <c r="S621" s="553"/>
      <c r="T621" s="553"/>
      <c r="U621" s="553"/>
      <c r="V621" s="553"/>
      <c r="W621" s="553"/>
      <c r="X621" s="553"/>
      <c r="Y621" s="96"/>
      <c r="Z621" s="20"/>
      <c r="AA621" s="585"/>
      <c r="AB621" s="289"/>
      <c r="AC621" s="289"/>
      <c r="AD621" s="535">
        <f t="shared" si="215"/>
        <v>0</v>
      </c>
      <c r="AE621" s="289"/>
      <c r="AF621" s="423"/>
      <c r="AG621" s="423"/>
      <c r="AH621" s="423"/>
      <c r="AI621" s="423"/>
      <c r="AJ621" s="289"/>
      <c r="AK621" s="20"/>
      <c r="AL621" s="20"/>
      <c r="AM621" s="20"/>
      <c r="AN621" s="20"/>
      <c r="AO621" s="20"/>
      <c r="AP621" s="20"/>
    </row>
    <row r="622" spans="1:42" ht="19.2" customHeight="1">
      <c r="A622" s="99"/>
      <c r="B622" s="203"/>
      <c r="C622" s="203" t="str">
        <f t="shared" si="234"/>
        <v>213</v>
      </c>
      <c r="D622" s="638" t="str">
        <f t="shared" si="235"/>
        <v>21301</v>
      </c>
      <c r="E622" s="219">
        <v>2130101</v>
      </c>
      <c r="F622" s="7" t="s">
        <v>573</v>
      </c>
      <c r="G622" s="283" t="s">
        <v>917</v>
      </c>
      <c r="H622" s="199" t="s">
        <v>65</v>
      </c>
      <c r="I622" s="125">
        <v>301</v>
      </c>
      <c r="J622" s="245">
        <v>3600</v>
      </c>
      <c r="K622" s="621">
        <f t="shared" si="220"/>
        <v>3600</v>
      </c>
      <c r="L622" s="241">
        <v>3600</v>
      </c>
      <c r="M622" s="463"/>
      <c r="N622" s="245"/>
      <c r="O622" s="245"/>
      <c r="P622" s="245"/>
      <c r="Q622" s="553"/>
      <c r="R622" s="553"/>
      <c r="S622" s="553"/>
      <c r="T622" s="553"/>
      <c r="U622" s="553"/>
      <c r="V622" s="553"/>
      <c r="W622" s="553"/>
      <c r="X622" s="553"/>
      <c r="Y622" s="96"/>
      <c r="Z622" s="20"/>
      <c r="AA622" s="585"/>
      <c r="AB622" s="289"/>
      <c r="AC622" s="289"/>
      <c r="AD622" s="535">
        <f t="shared" si="215"/>
        <v>0</v>
      </c>
      <c r="AE622" s="289"/>
      <c r="AF622" s="423"/>
      <c r="AG622" s="423"/>
      <c r="AH622" s="423"/>
      <c r="AI622" s="423"/>
      <c r="AJ622" s="289"/>
      <c r="AK622" s="20"/>
      <c r="AL622" s="20"/>
      <c r="AM622" s="20"/>
      <c r="AN622" s="20"/>
      <c r="AO622" s="20"/>
      <c r="AP622" s="20"/>
    </row>
    <row r="623" spans="1:42" ht="19.2" customHeight="1">
      <c r="A623" s="99"/>
      <c r="B623" s="203"/>
      <c r="C623" s="203" t="str">
        <f t="shared" si="234"/>
        <v>213</v>
      </c>
      <c r="D623" s="638" t="str">
        <f t="shared" si="235"/>
        <v>21301</v>
      </c>
      <c r="E623" s="219">
        <v>2130101</v>
      </c>
      <c r="F623" s="7" t="s">
        <v>573</v>
      </c>
      <c r="G623" s="283" t="s">
        <v>916</v>
      </c>
      <c r="H623" s="199" t="s">
        <v>65</v>
      </c>
      <c r="I623" s="124">
        <v>302</v>
      </c>
      <c r="J623" s="245">
        <v>8400</v>
      </c>
      <c r="K623" s="621">
        <f t="shared" si="220"/>
        <v>9000</v>
      </c>
      <c r="L623" s="241"/>
      <c r="M623" s="245">
        <v>9000</v>
      </c>
      <c r="O623" s="245"/>
      <c r="P623" s="245"/>
      <c r="Q623" s="553"/>
      <c r="R623" s="553"/>
      <c r="S623" s="553"/>
      <c r="T623" s="553"/>
      <c r="U623" s="553"/>
      <c r="V623" s="553"/>
      <c r="W623" s="553"/>
      <c r="X623" s="553"/>
      <c r="Y623" s="96"/>
      <c r="Z623" s="20"/>
      <c r="AA623" s="585"/>
      <c r="AB623" s="289"/>
      <c r="AC623" s="289"/>
      <c r="AD623" s="535">
        <f t="shared" si="215"/>
        <v>0</v>
      </c>
      <c r="AE623" s="289"/>
      <c r="AF623" s="423"/>
      <c r="AG623" s="423"/>
      <c r="AH623" s="423"/>
      <c r="AI623" s="423"/>
      <c r="AJ623" s="289"/>
      <c r="AK623" s="20"/>
      <c r="AL623" s="20"/>
      <c r="AM623" s="20"/>
      <c r="AN623" s="20"/>
      <c r="AO623" s="20"/>
      <c r="AP623" s="20"/>
    </row>
    <row r="624" spans="1:42" ht="19.2" customHeight="1">
      <c r="A624" s="99"/>
      <c r="B624" s="203"/>
      <c r="C624" s="203" t="str">
        <f t="shared" si="234"/>
        <v>213</v>
      </c>
      <c r="D624" s="638" t="str">
        <f t="shared" si="235"/>
        <v>21301</v>
      </c>
      <c r="E624" s="219">
        <v>2130101</v>
      </c>
      <c r="F624" s="7" t="s">
        <v>573</v>
      </c>
      <c r="G624" s="283" t="s">
        <v>378</v>
      </c>
      <c r="H624" s="199" t="s">
        <v>65</v>
      </c>
      <c r="I624" s="125">
        <v>303</v>
      </c>
      <c r="J624" s="245">
        <v>6483</v>
      </c>
      <c r="K624" s="621">
        <f t="shared" si="220"/>
        <v>10128</v>
      </c>
      <c r="L624" s="241"/>
      <c r="M624" s="463"/>
      <c r="N624" s="245">
        <v>10128</v>
      </c>
      <c r="O624" s="245"/>
      <c r="P624" s="245"/>
      <c r="Q624" s="553"/>
      <c r="R624" s="553"/>
      <c r="S624" s="553"/>
      <c r="T624" s="553"/>
      <c r="U624" s="553"/>
      <c r="V624" s="553"/>
      <c r="W624" s="553"/>
      <c r="X624" s="553"/>
      <c r="Y624" s="96"/>
      <c r="Z624" s="20"/>
      <c r="AA624" s="585"/>
      <c r="AB624" s="289"/>
      <c r="AC624" s="289"/>
      <c r="AD624" s="535">
        <f t="shared" si="215"/>
        <v>0</v>
      </c>
      <c r="AE624" s="289"/>
      <c r="AF624" s="423"/>
      <c r="AG624" s="423"/>
      <c r="AH624" s="423"/>
      <c r="AI624" s="423"/>
      <c r="AJ624" s="289"/>
      <c r="AK624" s="20"/>
      <c r="AL624" s="20"/>
      <c r="AM624" s="20"/>
      <c r="AN624" s="20"/>
      <c r="AO624" s="20"/>
      <c r="AP624" s="20"/>
    </row>
    <row r="625" spans="1:42" ht="19.2" customHeight="1">
      <c r="A625" s="99"/>
      <c r="B625" s="203"/>
      <c r="C625" s="203" t="str">
        <f t="shared" si="234"/>
        <v>213</v>
      </c>
      <c r="D625" s="638" t="str">
        <f t="shared" si="235"/>
        <v>21301</v>
      </c>
      <c r="E625" s="219">
        <v>2130101</v>
      </c>
      <c r="F625" s="7" t="s">
        <v>573</v>
      </c>
      <c r="G625" s="283" t="s">
        <v>404</v>
      </c>
      <c r="H625" s="199" t="s">
        <v>65</v>
      </c>
      <c r="I625" s="125">
        <v>301</v>
      </c>
      <c r="J625" s="245">
        <v>10000</v>
      </c>
      <c r="K625" s="621">
        <f t="shared" si="220"/>
        <v>10000</v>
      </c>
      <c r="L625" s="241"/>
      <c r="M625" s="463">
        <v>10000</v>
      </c>
      <c r="N625" s="245"/>
      <c r="O625" s="245"/>
      <c r="P625" s="245"/>
      <c r="Q625" s="553"/>
      <c r="R625" s="553"/>
      <c r="S625" s="553"/>
      <c r="T625" s="553"/>
      <c r="U625" s="553"/>
      <c r="V625" s="553"/>
      <c r="W625" s="553"/>
      <c r="X625" s="553"/>
      <c r="Y625" s="96"/>
      <c r="Z625" s="20"/>
      <c r="AA625" s="585"/>
      <c r="AB625" s="289"/>
      <c r="AC625" s="289"/>
      <c r="AD625" s="535">
        <f t="shared" ref="AD625:AD699" si="236">AE625+AJ625</f>
        <v>0</v>
      </c>
      <c r="AE625" s="289"/>
      <c r="AF625" s="423"/>
      <c r="AG625" s="423"/>
      <c r="AH625" s="423"/>
      <c r="AI625" s="423"/>
      <c r="AJ625" s="289"/>
      <c r="AK625" s="20"/>
      <c r="AL625" s="20"/>
      <c r="AM625" s="20"/>
      <c r="AN625" s="20"/>
      <c r="AO625" s="20"/>
      <c r="AP625" s="20"/>
    </row>
    <row r="626" spans="1:42" ht="19.2" customHeight="1">
      <c r="A626" s="99"/>
      <c r="B626" s="203"/>
      <c r="C626" s="203" t="str">
        <f t="shared" si="234"/>
        <v>213</v>
      </c>
      <c r="D626" s="638" t="str">
        <f t="shared" si="235"/>
        <v>21301</v>
      </c>
      <c r="E626" s="219">
        <v>2130101</v>
      </c>
      <c r="F626" s="635" t="s">
        <v>573</v>
      </c>
      <c r="G626" s="283" t="s">
        <v>382</v>
      </c>
      <c r="H626" s="199" t="s">
        <v>65</v>
      </c>
      <c r="I626" s="125">
        <v>301</v>
      </c>
      <c r="J626" s="245">
        <v>1000</v>
      </c>
      <c r="K626" s="621">
        <f t="shared" si="220"/>
        <v>1000</v>
      </c>
      <c r="L626" s="241"/>
      <c r="M626" s="463">
        <v>1000</v>
      </c>
      <c r="N626" s="245"/>
      <c r="O626" s="245"/>
      <c r="P626" s="245"/>
      <c r="Q626" s="553"/>
      <c r="R626" s="553"/>
      <c r="S626" s="553"/>
      <c r="T626" s="553"/>
      <c r="U626" s="553"/>
      <c r="V626" s="553"/>
      <c r="W626" s="553"/>
      <c r="X626" s="553"/>
      <c r="Y626" s="96"/>
      <c r="Z626" s="20"/>
      <c r="AA626" s="585"/>
      <c r="AB626" s="289"/>
      <c r="AC626" s="289"/>
      <c r="AD626" s="535">
        <f t="shared" si="236"/>
        <v>0</v>
      </c>
      <c r="AE626" s="289"/>
      <c r="AF626" s="423"/>
      <c r="AG626" s="423"/>
      <c r="AH626" s="423"/>
      <c r="AI626" s="423"/>
      <c r="AJ626" s="289"/>
      <c r="AK626" s="20"/>
      <c r="AL626" s="20"/>
      <c r="AM626" s="20"/>
      <c r="AN626" s="20"/>
      <c r="AO626" s="20"/>
      <c r="AP626" s="20"/>
    </row>
    <row r="627" spans="1:42" ht="19.2" customHeight="1">
      <c r="A627" s="636"/>
      <c r="B627" s="637"/>
      <c r="C627" s="637"/>
      <c r="D627" s="638"/>
      <c r="E627" s="638"/>
      <c r="F627" s="635"/>
      <c r="G627" s="283"/>
      <c r="H627" s="199"/>
      <c r="I627" s="125"/>
      <c r="J627" s="245"/>
      <c r="K627" s="621"/>
      <c r="L627" s="241"/>
      <c r="M627" s="463"/>
      <c r="N627" s="245"/>
      <c r="O627" s="245"/>
      <c r="P627" s="245"/>
      <c r="Q627" s="553"/>
      <c r="R627" s="553"/>
      <c r="S627" s="553"/>
      <c r="T627" s="553"/>
      <c r="U627" s="553"/>
      <c r="V627" s="553"/>
      <c r="W627" s="553"/>
      <c r="X627" s="553"/>
      <c r="Y627" s="96"/>
      <c r="Z627" s="20"/>
      <c r="AA627" s="585"/>
      <c r="AB627" s="289"/>
      <c r="AC627" s="289"/>
      <c r="AD627" s="535"/>
      <c r="AE627" s="289"/>
      <c r="AF627" s="423"/>
      <c r="AG627" s="423"/>
      <c r="AH627" s="423"/>
      <c r="AI627" s="423"/>
      <c r="AJ627" s="289"/>
      <c r="AK627" s="20"/>
      <c r="AL627" s="20"/>
      <c r="AM627" s="20"/>
      <c r="AN627" s="20"/>
      <c r="AO627" s="20"/>
      <c r="AP627" s="20"/>
    </row>
    <row r="628" spans="1:42" ht="19.2" customHeight="1">
      <c r="A628" s="99"/>
      <c r="B628" s="203"/>
      <c r="C628" s="203" t="str">
        <f t="shared" si="234"/>
        <v>213</v>
      </c>
      <c r="D628" s="638" t="str">
        <f t="shared" si="235"/>
        <v>21301</v>
      </c>
      <c r="E628" s="219">
        <v>2130101</v>
      </c>
      <c r="F628" s="7" t="s">
        <v>573</v>
      </c>
      <c r="G628" s="283" t="s">
        <v>401</v>
      </c>
      <c r="H628" s="199" t="s">
        <v>65</v>
      </c>
      <c r="I628" s="125">
        <v>301</v>
      </c>
      <c r="J628" s="245">
        <v>70000</v>
      </c>
      <c r="K628" s="621">
        <f t="shared" si="220"/>
        <v>70000</v>
      </c>
      <c r="L628" s="241"/>
      <c r="M628" s="463">
        <v>70000</v>
      </c>
      <c r="N628" s="245"/>
      <c r="O628" s="245"/>
      <c r="P628" s="245"/>
      <c r="Q628" s="553"/>
      <c r="R628" s="553"/>
      <c r="S628" s="553"/>
      <c r="T628" s="553"/>
      <c r="U628" s="553"/>
      <c r="V628" s="553"/>
      <c r="W628" s="553"/>
      <c r="X628" s="553"/>
      <c r="Y628" s="96"/>
      <c r="Z628" s="34" t="s">
        <v>439</v>
      </c>
      <c r="AA628" s="586"/>
      <c r="AB628" s="548"/>
      <c r="AC628" s="548"/>
      <c r="AD628" s="535">
        <f t="shared" si="236"/>
        <v>0</v>
      </c>
      <c r="AE628" s="548"/>
      <c r="AF628" s="423"/>
      <c r="AG628" s="423"/>
      <c r="AH628" s="423"/>
      <c r="AI628" s="423"/>
      <c r="AJ628" s="289"/>
      <c r="AK628" s="20"/>
      <c r="AL628" s="20"/>
      <c r="AM628" s="20"/>
      <c r="AN628" s="20"/>
      <c r="AO628" s="20"/>
      <c r="AP628" s="20"/>
    </row>
    <row r="629" spans="1:42" ht="19.2" customHeight="1">
      <c r="A629" s="636"/>
      <c r="B629" s="637"/>
      <c r="C629" s="637" t="str">
        <f t="shared" ref="C629" si="237">LEFT(E629,3)</f>
        <v>213</v>
      </c>
      <c r="D629" s="638" t="str">
        <f t="shared" ref="D629" si="238">LEFT(E629,5)</f>
        <v>21301</v>
      </c>
      <c r="E629" s="638">
        <v>2130101</v>
      </c>
      <c r="F629" s="635" t="s">
        <v>573</v>
      </c>
      <c r="G629" s="283" t="s">
        <v>955</v>
      </c>
      <c r="H629" s="199" t="s">
        <v>65</v>
      </c>
      <c r="I629" s="125"/>
      <c r="J629" s="245"/>
      <c r="K629" s="621">
        <f t="shared" si="220"/>
        <v>1000000</v>
      </c>
      <c r="L629" s="241"/>
      <c r="M629" s="463">
        <v>1000000</v>
      </c>
      <c r="N629" s="245"/>
      <c r="O629" s="245"/>
      <c r="P629" s="245"/>
      <c r="Q629" s="553"/>
      <c r="R629" s="553"/>
      <c r="S629" s="553"/>
      <c r="T629" s="553"/>
      <c r="U629" s="553"/>
      <c r="V629" s="553"/>
      <c r="W629" s="553"/>
      <c r="X629" s="553"/>
      <c r="Y629" s="96"/>
      <c r="Z629" s="34" t="s">
        <v>439</v>
      </c>
      <c r="AA629" s="586"/>
      <c r="AB629" s="548"/>
      <c r="AC629" s="548"/>
      <c r="AD629" s="535"/>
      <c r="AE629" s="548"/>
      <c r="AF629" s="423"/>
      <c r="AG629" s="423"/>
      <c r="AH629" s="423"/>
      <c r="AI629" s="423"/>
      <c r="AJ629" s="289"/>
      <c r="AK629" s="20"/>
      <c r="AL629" s="20"/>
      <c r="AM629" s="20"/>
      <c r="AN629" s="20"/>
      <c r="AO629" s="20"/>
      <c r="AP629" s="20"/>
    </row>
    <row r="630" spans="1:42" ht="19.2" customHeight="1">
      <c r="A630" s="94"/>
      <c r="B630" s="203"/>
      <c r="C630" s="203" t="str">
        <f>LEFT(E630,3)</f>
        <v>213</v>
      </c>
      <c r="D630" s="638" t="str">
        <f>LEFT(E630,5)</f>
        <v>21307</v>
      </c>
      <c r="E630" s="219">
        <v>2130701</v>
      </c>
      <c r="F630" s="7" t="s">
        <v>573</v>
      </c>
      <c r="G630" s="548" t="s">
        <v>899</v>
      </c>
      <c r="H630" s="199" t="s">
        <v>702</v>
      </c>
      <c r="I630" s="125">
        <v>302</v>
      </c>
      <c r="J630" s="245">
        <v>30000</v>
      </c>
      <c r="K630" s="621">
        <f t="shared" si="220"/>
        <v>140000</v>
      </c>
      <c r="L630" s="241"/>
      <c r="M630" s="463"/>
      <c r="N630" s="140"/>
      <c r="O630" s="140"/>
      <c r="P630" s="97"/>
      <c r="Q630" s="97">
        <v>30000</v>
      </c>
      <c r="R630" s="558"/>
      <c r="S630" s="558"/>
      <c r="T630" s="558"/>
      <c r="U630" s="558"/>
      <c r="V630" s="558"/>
      <c r="W630" s="558">
        <v>110000</v>
      </c>
      <c r="X630" s="558"/>
      <c r="Y630" s="97"/>
      <c r="Z630" s="34"/>
      <c r="AA630" s="585"/>
      <c r="AB630" s="289"/>
      <c r="AC630" s="289"/>
      <c r="AD630" s="535">
        <f t="shared" si="236"/>
        <v>0</v>
      </c>
      <c r="AE630" s="289"/>
      <c r="AF630" s="423"/>
      <c r="AG630" s="423"/>
      <c r="AH630" s="423"/>
      <c r="AI630" s="423"/>
      <c r="AJ630" s="289"/>
      <c r="AK630" s="20"/>
      <c r="AL630" s="20"/>
      <c r="AM630" s="20"/>
      <c r="AN630" s="20"/>
      <c r="AO630" s="20"/>
      <c r="AP630" s="20"/>
    </row>
    <row r="631" spans="1:42" ht="19.2" customHeight="1">
      <c r="A631" s="94"/>
      <c r="B631" s="203"/>
      <c r="C631" s="203" t="str">
        <f>LEFT(E631,3)</f>
        <v>213</v>
      </c>
      <c r="D631" s="638" t="str">
        <f>LEFT(E631,5)</f>
        <v>21301</v>
      </c>
      <c r="E631" s="219">
        <v>2130199</v>
      </c>
      <c r="F631" s="7" t="s">
        <v>573</v>
      </c>
      <c r="G631" s="34" t="s">
        <v>57</v>
      </c>
      <c r="H631" s="199" t="s">
        <v>702</v>
      </c>
      <c r="I631" s="125">
        <v>302</v>
      </c>
      <c r="J631" s="245">
        <v>104800</v>
      </c>
      <c r="K631" s="621">
        <f t="shared" si="220"/>
        <v>104800</v>
      </c>
      <c r="L631" s="241"/>
      <c r="M631" s="463"/>
      <c r="N631" s="140"/>
      <c r="O631" s="140"/>
      <c r="P631" s="97"/>
      <c r="R631" s="97">
        <v>104800</v>
      </c>
      <c r="S631" s="97"/>
      <c r="T631" s="97"/>
      <c r="U631" s="97"/>
      <c r="V631" s="558"/>
      <c r="W631" s="558"/>
      <c r="X631" s="558"/>
      <c r="Y631" s="97"/>
      <c r="Z631" s="34"/>
      <c r="AA631" s="585"/>
      <c r="AB631" s="289"/>
      <c r="AC631" s="289"/>
      <c r="AD631" s="535">
        <f t="shared" si="236"/>
        <v>0</v>
      </c>
      <c r="AE631" s="289"/>
      <c r="AF631" s="423"/>
      <c r="AG631" s="423"/>
      <c r="AH631" s="423"/>
      <c r="AI631" s="423"/>
      <c r="AJ631" s="289"/>
      <c r="AK631" s="20"/>
      <c r="AL631" s="20"/>
      <c r="AM631" s="20"/>
      <c r="AN631" s="20"/>
      <c r="AO631" s="20"/>
      <c r="AP631" s="20"/>
    </row>
    <row r="632" spans="1:42" ht="19.2" customHeight="1">
      <c r="A632" s="94"/>
      <c r="B632" s="203"/>
      <c r="C632" s="203"/>
      <c r="D632" s="638"/>
      <c r="E632" s="219"/>
      <c r="F632" s="7"/>
      <c r="G632" s="34"/>
      <c r="H632" s="199"/>
      <c r="I632" s="125"/>
      <c r="J632" s="245"/>
      <c r="K632" s="621">
        <f t="shared" si="220"/>
        <v>0</v>
      </c>
      <c r="L632" s="241"/>
      <c r="M632" s="463"/>
      <c r="N632" s="140"/>
      <c r="O632" s="140"/>
      <c r="P632" s="97"/>
      <c r="Q632" s="558"/>
      <c r="R632" s="558"/>
      <c r="S632" s="558"/>
      <c r="T632" s="558"/>
      <c r="U632" s="558"/>
      <c r="V632" s="558"/>
      <c r="W632" s="558"/>
      <c r="X632" s="558"/>
      <c r="Y632" s="97"/>
      <c r="Z632" s="20"/>
      <c r="AA632" s="585"/>
      <c r="AB632" s="289"/>
      <c r="AC632" s="289"/>
      <c r="AD632" s="535">
        <f t="shared" si="236"/>
        <v>0</v>
      </c>
      <c r="AE632" s="289"/>
      <c r="AF632" s="423"/>
      <c r="AG632" s="423"/>
      <c r="AH632" s="423"/>
      <c r="AI632" s="423"/>
      <c r="AJ632" s="289"/>
      <c r="AK632" s="20"/>
      <c r="AL632" s="20"/>
      <c r="AM632" s="20"/>
      <c r="AN632" s="20"/>
      <c r="AO632" s="20"/>
      <c r="AP632" s="20"/>
    </row>
    <row r="633" spans="1:42" ht="19.2" customHeight="1">
      <c r="A633" s="99" t="s">
        <v>574</v>
      </c>
      <c r="B633" s="203">
        <v>7</v>
      </c>
      <c r="C633" s="203"/>
      <c r="D633" s="638" t="str">
        <f>LEFT(E633,5)</f>
        <v/>
      </c>
      <c r="E633" s="219"/>
      <c r="F633" s="7"/>
      <c r="G633" s="34"/>
      <c r="H633" s="199"/>
      <c r="I633" s="125"/>
      <c r="J633" s="245">
        <v>680035</v>
      </c>
      <c r="K633" s="621">
        <f t="shared" si="220"/>
        <v>11599885</v>
      </c>
      <c r="L633" s="241">
        <f>SUM(L634:L651)</f>
        <v>559382</v>
      </c>
      <c r="M633" s="274">
        <f>SUM(M634:M651)</f>
        <v>476400</v>
      </c>
      <c r="N633" s="274">
        <f>SUM(N634:N651)</f>
        <v>64103</v>
      </c>
      <c r="O633" s="274">
        <f t="shared" ref="O633:W633" si="239">SUM(O634:O651)</f>
        <v>0</v>
      </c>
      <c r="P633" s="274">
        <f t="shared" si="239"/>
        <v>0</v>
      </c>
      <c r="Q633" s="274">
        <f t="shared" si="239"/>
        <v>50000</v>
      </c>
      <c r="R633" s="274">
        <f t="shared" si="239"/>
        <v>0</v>
      </c>
      <c r="S633" s="274"/>
      <c r="T633" s="274"/>
      <c r="U633" s="274"/>
      <c r="V633" s="274">
        <f t="shared" si="239"/>
        <v>0</v>
      </c>
      <c r="W633" s="274">
        <f t="shared" si="239"/>
        <v>10450000</v>
      </c>
      <c r="X633" s="553">
        <f>SUM(X634:X651)</f>
        <v>0</v>
      </c>
      <c r="Y633" s="96"/>
      <c r="Z633" s="20"/>
      <c r="AA633" s="585">
        <v>17570213</v>
      </c>
      <c r="AB633" s="289"/>
      <c r="AC633" s="289">
        <v>17005000</v>
      </c>
      <c r="AD633" s="535">
        <f t="shared" si="236"/>
        <v>16733050</v>
      </c>
      <c r="AE633" s="289">
        <f>SUM(AF633:AI633)</f>
        <v>3233050</v>
      </c>
      <c r="AF633" s="423">
        <v>779700</v>
      </c>
      <c r="AG633" s="423">
        <v>2378350</v>
      </c>
      <c r="AH633" s="423">
        <v>75000</v>
      </c>
      <c r="AI633" s="423"/>
      <c r="AJ633" s="289">
        <f>SUM(AK633:AP633)</f>
        <v>13500000</v>
      </c>
      <c r="AK633" s="20"/>
      <c r="AL633" s="20"/>
      <c r="AM633" s="20"/>
      <c r="AN633" s="20"/>
      <c r="AO633" s="20">
        <v>13500000</v>
      </c>
      <c r="AP633" s="20"/>
    </row>
    <row r="634" spans="1:42" ht="19.2" customHeight="1">
      <c r="A634" s="99"/>
      <c r="B634" s="203"/>
      <c r="C634" s="203" t="str">
        <f t="shared" ref="C634:C646" si="240">LEFT(E634,3)</f>
        <v>213</v>
      </c>
      <c r="D634" s="638" t="str">
        <f t="shared" ref="D634:D646" si="241">LEFT(E634,5)</f>
        <v>21301</v>
      </c>
      <c r="E634" s="219">
        <v>2130105</v>
      </c>
      <c r="F634" s="7" t="s">
        <v>574</v>
      </c>
      <c r="G634" s="283" t="s">
        <v>375</v>
      </c>
      <c r="H634" s="199" t="s">
        <v>65</v>
      </c>
      <c r="I634" s="125">
        <v>301</v>
      </c>
      <c r="J634" s="245">
        <v>219540</v>
      </c>
      <c r="K634" s="621">
        <f t="shared" si="220"/>
        <v>420168</v>
      </c>
      <c r="L634" s="241">
        <v>420168</v>
      </c>
      <c r="M634" s="463"/>
      <c r="N634" s="245"/>
      <c r="O634" s="245"/>
      <c r="P634" s="245"/>
      <c r="Q634" s="553"/>
      <c r="R634" s="553"/>
      <c r="S634" s="553"/>
      <c r="T634" s="553"/>
      <c r="U634" s="553"/>
      <c r="V634" s="553"/>
      <c r="W634" s="553"/>
      <c r="X634" s="553"/>
      <c r="Y634" s="96"/>
      <c r="Z634" s="20"/>
      <c r="AA634" s="585"/>
      <c r="AB634" s="289"/>
      <c r="AC634" s="289"/>
      <c r="AD634" s="535">
        <f t="shared" si="236"/>
        <v>0</v>
      </c>
      <c r="AE634" s="289"/>
      <c r="AF634" s="423"/>
      <c r="AG634" s="423"/>
      <c r="AH634" s="423"/>
      <c r="AI634" s="423"/>
      <c r="AJ634" s="289"/>
      <c r="AK634" s="20"/>
      <c r="AL634" s="20"/>
      <c r="AM634" s="20"/>
      <c r="AN634" s="20"/>
      <c r="AO634" s="20"/>
      <c r="AP634" s="20"/>
    </row>
    <row r="635" spans="1:42" ht="19.2" customHeight="1">
      <c r="A635" s="99"/>
      <c r="B635" s="203"/>
      <c r="C635" s="203" t="str">
        <f t="shared" si="240"/>
        <v>213</v>
      </c>
      <c r="D635" s="638" t="str">
        <f t="shared" si="241"/>
        <v>21301</v>
      </c>
      <c r="E635" s="219">
        <v>2130105</v>
      </c>
      <c r="F635" s="7" t="s">
        <v>574</v>
      </c>
      <c r="G635" s="283" t="s">
        <v>376</v>
      </c>
      <c r="H635" s="199" t="s">
        <v>65</v>
      </c>
      <c r="I635" s="125">
        <v>301</v>
      </c>
      <c r="J635" s="245">
        <v>50000</v>
      </c>
      <c r="K635" s="621">
        <f t="shared" si="220"/>
        <v>79000</v>
      </c>
      <c r="L635" s="281">
        <v>79000</v>
      </c>
      <c r="M635" s="463"/>
      <c r="N635" s="245"/>
      <c r="O635" s="245"/>
      <c r="P635" s="245"/>
      <c r="Q635" s="553"/>
      <c r="R635" s="553"/>
      <c r="S635" s="553"/>
      <c r="T635" s="553"/>
      <c r="U635" s="553"/>
      <c r="V635" s="553"/>
      <c r="W635" s="553"/>
      <c r="X635" s="553"/>
      <c r="Y635" s="96"/>
      <c r="Z635" s="20"/>
      <c r="AA635" s="585"/>
      <c r="AB635" s="289"/>
      <c r="AC635" s="289"/>
      <c r="AD635" s="535">
        <f t="shared" si="236"/>
        <v>0</v>
      </c>
      <c r="AE635" s="289"/>
      <c r="AF635" s="423"/>
      <c r="AG635" s="423"/>
      <c r="AH635" s="423"/>
      <c r="AI635" s="423"/>
      <c r="AJ635" s="289"/>
      <c r="AK635" s="20"/>
      <c r="AL635" s="20"/>
      <c r="AM635" s="20"/>
      <c r="AN635" s="20"/>
      <c r="AO635" s="20"/>
      <c r="AP635" s="20"/>
    </row>
    <row r="636" spans="1:42" ht="19.2" customHeight="1">
      <c r="A636" s="99"/>
      <c r="B636" s="203"/>
      <c r="C636" s="203" t="str">
        <f t="shared" si="240"/>
        <v>213</v>
      </c>
      <c r="D636" s="638" t="str">
        <f t="shared" si="241"/>
        <v>21301</v>
      </c>
      <c r="E636" s="219">
        <v>2130105</v>
      </c>
      <c r="F636" s="7" t="s">
        <v>574</v>
      </c>
      <c r="G636" s="283" t="s">
        <v>377</v>
      </c>
      <c r="H636" s="199" t="s">
        <v>65</v>
      </c>
      <c r="I636" s="125">
        <v>301</v>
      </c>
      <c r="J636" s="245">
        <v>18295</v>
      </c>
      <c r="K636" s="621">
        <f t="shared" si="220"/>
        <v>35014</v>
      </c>
      <c r="L636" s="241">
        <v>35014</v>
      </c>
      <c r="M636" s="463"/>
      <c r="N636" s="245"/>
      <c r="O636" s="245"/>
      <c r="P636" s="245"/>
      <c r="Q636" s="553"/>
      <c r="R636" s="553"/>
      <c r="S636" s="553"/>
      <c r="T636" s="553"/>
      <c r="U636" s="553"/>
      <c r="V636" s="553"/>
      <c r="W636" s="553"/>
      <c r="X636" s="553"/>
      <c r="Y636" s="96"/>
      <c r="Z636" s="20"/>
      <c r="AA636" s="585"/>
      <c r="AB636" s="289"/>
      <c r="AC636" s="289"/>
      <c r="AD636" s="535">
        <f t="shared" si="236"/>
        <v>0</v>
      </c>
      <c r="AE636" s="289"/>
      <c r="AF636" s="423"/>
      <c r="AG636" s="423"/>
      <c r="AH636" s="423"/>
      <c r="AI636" s="423"/>
      <c r="AJ636" s="289"/>
      <c r="AK636" s="20"/>
      <c r="AL636" s="20"/>
      <c r="AM636" s="20"/>
      <c r="AN636" s="20"/>
      <c r="AO636" s="20"/>
      <c r="AP636" s="20"/>
    </row>
    <row r="637" spans="1:42" ht="19.2" customHeight="1">
      <c r="A637" s="99"/>
      <c r="B637" s="203"/>
      <c r="C637" s="203" t="str">
        <f t="shared" si="240"/>
        <v>213</v>
      </c>
      <c r="D637" s="638" t="str">
        <f t="shared" si="241"/>
        <v>21301</v>
      </c>
      <c r="E637" s="219">
        <v>2130105</v>
      </c>
      <c r="F637" s="7" t="s">
        <v>574</v>
      </c>
      <c r="G637" s="283" t="s">
        <v>917</v>
      </c>
      <c r="H637" s="199" t="s">
        <v>65</v>
      </c>
      <c r="I637" s="125">
        <v>301</v>
      </c>
      <c r="J637" s="245">
        <v>28800</v>
      </c>
      <c r="K637" s="621">
        <f t="shared" si="220"/>
        <v>25200</v>
      </c>
      <c r="L637" s="241">
        <v>25200</v>
      </c>
      <c r="M637" s="463"/>
      <c r="N637" s="245"/>
      <c r="O637" s="245"/>
      <c r="P637" s="245"/>
      <c r="Q637" s="553"/>
      <c r="R637" s="553"/>
      <c r="S637" s="553"/>
      <c r="T637" s="553"/>
      <c r="U637" s="553"/>
      <c r="V637" s="553"/>
      <c r="W637" s="553"/>
      <c r="X637" s="553"/>
      <c r="Y637" s="96"/>
      <c r="Z637" s="20"/>
      <c r="AA637" s="585"/>
      <c r="AB637" s="289"/>
      <c r="AC637" s="289"/>
      <c r="AD637" s="535">
        <f t="shared" si="236"/>
        <v>0</v>
      </c>
      <c r="AE637" s="289"/>
      <c r="AF637" s="423"/>
      <c r="AG637" s="423"/>
      <c r="AH637" s="423"/>
      <c r="AI637" s="423"/>
      <c r="AJ637" s="289"/>
      <c r="AK637" s="20"/>
      <c r="AL637" s="20"/>
      <c r="AM637" s="20"/>
      <c r="AN637" s="20"/>
      <c r="AO637" s="20"/>
      <c r="AP637" s="20"/>
    </row>
    <row r="638" spans="1:42" ht="19.2" customHeight="1">
      <c r="A638" s="99"/>
      <c r="B638" s="203"/>
      <c r="C638" s="203" t="str">
        <f>LEFT(E638,3)</f>
        <v>213</v>
      </c>
      <c r="D638" s="638" t="str">
        <f t="shared" si="241"/>
        <v>21301</v>
      </c>
      <c r="E638" s="219">
        <v>2130105</v>
      </c>
      <c r="F638" s="7" t="s">
        <v>574</v>
      </c>
      <c r="G638" s="283" t="s">
        <v>402</v>
      </c>
      <c r="H638" s="199" t="s">
        <v>65</v>
      </c>
      <c r="I638" s="125">
        <v>301</v>
      </c>
      <c r="J638" s="245">
        <v>14400</v>
      </c>
      <c r="K638" s="621">
        <f t="shared" si="220"/>
        <v>0</v>
      </c>
      <c r="L638" s="241"/>
      <c r="M638" s="463"/>
      <c r="N638" s="245"/>
      <c r="O638" s="245"/>
      <c r="P638" s="245"/>
      <c r="Q638" s="553"/>
      <c r="R638" s="553"/>
      <c r="S638" s="553"/>
      <c r="T638" s="553"/>
      <c r="U638" s="553"/>
      <c r="V638" s="553"/>
      <c r="W638" s="553"/>
      <c r="X638" s="553"/>
      <c r="Y638" s="96"/>
      <c r="Z638" s="20"/>
      <c r="AA638" s="585"/>
      <c r="AB638" s="289"/>
      <c r="AC638" s="289"/>
      <c r="AD638" s="535">
        <f t="shared" si="236"/>
        <v>0</v>
      </c>
      <c r="AE638" s="289"/>
      <c r="AF638" s="423"/>
      <c r="AG638" s="423"/>
      <c r="AH638" s="423"/>
      <c r="AI638" s="423"/>
      <c r="AJ638" s="289"/>
      <c r="AK638" s="20"/>
      <c r="AL638" s="20"/>
      <c r="AM638" s="20"/>
      <c r="AN638" s="20"/>
      <c r="AO638" s="20"/>
      <c r="AP638" s="20"/>
    </row>
    <row r="639" spans="1:42" ht="19.2" customHeight="1">
      <c r="A639" s="99"/>
      <c r="B639" s="203"/>
      <c r="C639" s="203" t="str">
        <f t="shared" si="240"/>
        <v>213</v>
      </c>
      <c r="D639" s="638" t="str">
        <f t="shared" si="241"/>
        <v>21301</v>
      </c>
      <c r="E639" s="219">
        <v>2130105</v>
      </c>
      <c r="F639" s="7" t="s">
        <v>574</v>
      </c>
      <c r="G639" s="283" t="s">
        <v>916</v>
      </c>
      <c r="H639" s="199" t="s">
        <v>65</v>
      </c>
      <c r="I639" s="124">
        <v>302</v>
      </c>
      <c r="J639" s="245">
        <v>42000</v>
      </c>
      <c r="K639" s="621">
        <f t="shared" si="220"/>
        <v>59400</v>
      </c>
      <c r="L639" s="241"/>
      <c r="M639" s="245">
        <v>59400</v>
      </c>
      <c r="O639" s="245"/>
      <c r="P639" s="245"/>
      <c r="Q639" s="553"/>
      <c r="R639" s="553"/>
      <c r="S639" s="553"/>
      <c r="T639" s="553"/>
      <c r="U639" s="553"/>
      <c r="V639" s="553"/>
      <c r="W639" s="553"/>
      <c r="X639" s="553"/>
      <c r="Y639" s="96"/>
      <c r="Z639" s="20"/>
      <c r="AA639" s="585"/>
      <c r="AB639" s="289"/>
      <c r="AC639" s="289"/>
      <c r="AD639" s="535">
        <f t="shared" si="236"/>
        <v>0</v>
      </c>
      <c r="AE639" s="289"/>
      <c r="AF639" s="423"/>
      <c r="AG639" s="423"/>
      <c r="AH639" s="423"/>
      <c r="AI639" s="423"/>
      <c r="AJ639" s="289"/>
      <c r="AK639" s="20"/>
      <c r="AL639" s="20"/>
      <c r="AM639" s="20"/>
      <c r="AN639" s="20"/>
      <c r="AO639" s="20"/>
      <c r="AP639" s="20"/>
    </row>
    <row r="640" spans="1:42" ht="19.2" customHeight="1">
      <c r="A640" s="99"/>
      <c r="B640" s="203"/>
      <c r="C640" s="203" t="str">
        <f t="shared" si="240"/>
        <v>213</v>
      </c>
      <c r="D640" s="638" t="str">
        <f t="shared" si="241"/>
        <v>21301</v>
      </c>
      <c r="E640" s="219">
        <v>2130105</v>
      </c>
      <c r="F640" s="7" t="s">
        <v>574</v>
      </c>
      <c r="G640" s="283" t="s">
        <v>378</v>
      </c>
      <c r="H640" s="199" t="s">
        <v>65</v>
      </c>
      <c r="I640" s="125">
        <v>303</v>
      </c>
      <c r="J640" s="245">
        <v>42000</v>
      </c>
      <c r="K640" s="621">
        <f t="shared" si="220"/>
        <v>64103</v>
      </c>
      <c r="L640" s="241"/>
      <c r="M640" s="463"/>
      <c r="N640" s="245">
        <v>64103</v>
      </c>
      <c r="O640" s="245"/>
      <c r="P640" s="245"/>
      <c r="Q640" s="553"/>
      <c r="R640" s="553"/>
      <c r="S640" s="553"/>
      <c r="T640" s="553"/>
      <c r="U640" s="553"/>
      <c r="V640" s="553"/>
      <c r="W640" s="553"/>
      <c r="X640" s="553"/>
      <c r="Y640" s="96"/>
      <c r="Z640" s="20"/>
      <c r="AA640" s="585"/>
      <c r="AB640" s="289"/>
      <c r="AC640" s="289"/>
      <c r="AD640" s="535">
        <f t="shared" si="236"/>
        <v>0</v>
      </c>
      <c r="AE640" s="289"/>
      <c r="AF640" s="423"/>
      <c r="AG640" s="423"/>
      <c r="AH640" s="423"/>
      <c r="AI640" s="423"/>
      <c r="AJ640" s="289"/>
      <c r="AK640" s="20"/>
      <c r="AL640" s="20"/>
      <c r="AM640" s="20"/>
      <c r="AN640" s="20"/>
      <c r="AO640" s="20"/>
      <c r="AP640" s="20"/>
    </row>
    <row r="641" spans="1:42" ht="19.2" customHeight="1">
      <c r="A641" s="99"/>
      <c r="B641" s="203"/>
      <c r="C641" s="203" t="str">
        <f t="shared" si="240"/>
        <v>213</v>
      </c>
      <c r="D641" s="638" t="str">
        <f t="shared" si="241"/>
        <v>21301</v>
      </c>
      <c r="E641" s="219">
        <v>2130105</v>
      </c>
      <c r="F641" s="7" t="s">
        <v>574</v>
      </c>
      <c r="G641" s="283" t="s">
        <v>404</v>
      </c>
      <c r="H641" s="199" t="s">
        <v>65</v>
      </c>
      <c r="I641" s="125">
        <v>302</v>
      </c>
      <c r="J641" s="245">
        <v>20000</v>
      </c>
      <c r="K641" s="621">
        <f t="shared" si="220"/>
        <v>20000</v>
      </c>
      <c r="L641" s="241"/>
      <c r="M641" s="463">
        <v>20000</v>
      </c>
      <c r="N641" s="245"/>
      <c r="O641" s="245"/>
      <c r="P641" s="245"/>
      <c r="Q641" s="553"/>
      <c r="R641" s="553"/>
      <c r="S641" s="553"/>
      <c r="T641" s="553"/>
      <c r="U641" s="553"/>
      <c r="V641" s="553"/>
      <c r="W641" s="553"/>
      <c r="X641" s="553"/>
      <c r="Y641" s="96"/>
      <c r="Z641" s="20"/>
      <c r="AA641" s="585"/>
      <c r="AB641" s="289"/>
      <c r="AC641" s="289"/>
      <c r="AD641" s="535">
        <f t="shared" si="236"/>
        <v>0</v>
      </c>
      <c r="AE641" s="289"/>
      <c r="AF641" s="423"/>
      <c r="AG641" s="423"/>
      <c r="AH641" s="423"/>
      <c r="AI641" s="423"/>
      <c r="AJ641" s="289"/>
      <c r="AK641" s="20"/>
      <c r="AL641" s="20"/>
      <c r="AM641" s="20"/>
      <c r="AN641" s="20"/>
      <c r="AO641" s="20"/>
      <c r="AP641" s="20"/>
    </row>
    <row r="642" spans="1:42" ht="19.2" customHeight="1">
      <c r="A642" s="99"/>
      <c r="B642" s="203"/>
      <c r="C642" s="203" t="str">
        <f t="shared" si="240"/>
        <v>213</v>
      </c>
      <c r="D642" s="638" t="str">
        <f t="shared" si="241"/>
        <v>21301</v>
      </c>
      <c r="E642" s="219">
        <v>2130105</v>
      </c>
      <c r="F642" s="635" t="s">
        <v>574</v>
      </c>
      <c r="G642" s="283" t="s">
        <v>382</v>
      </c>
      <c r="H642" s="199" t="s">
        <v>65</v>
      </c>
      <c r="I642" s="125">
        <v>302</v>
      </c>
      <c r="J642" s="245">
        <v>5000</v>
      </c>
      <c r="K642" s="621">
        <f t="shared" si="220"/>
        <v>7000</v>
      </c>
      <c r="L642" s="241"/>
      <c r="M642" s="463">
        <v>7000</v>
      </c>
      <c r="N642" s="245"/>
      <c r="O642" s="245"/>
      <c r="P642" s="245"/>
      <c r="Q642" s="553"/>
      <c r="R642" s="553"/>
      <c r="S642" s="553"/>
      <c r="T642" s="553"/>
      <c r="U642" s="553"/>
      <c r="V642" s="553"/>
      <c r="W642" s="553"/>
      <c r="X642" s="553"/>
      <c r="Y642" s="96"/>
      <c r="Z642" s="20"/>
      <c r="AA642" s="585"/>
      <c r="AB642" s="289"/>
      <c r="AC642" s="289"/>
      <c r="AD642" s="535">
        <f t="shared" si="236"/>
        <v>0</v>
      </c>
      <c r="AE642" s="289"/>
      <c r="AF642" s="423"/>
      <c r="AG642" s="423"/>
      <c r="AH642" s="423"/>
      <c r="AI642" s="423"/>
      <c r="AJ642" s="289"/>
      <c r="AK642" s="20"/>
      <c r="AL642" s="20"/>
      <c r="AM642" s="20"/>
      <c r="AN642" s="20"/>
      <c r="AO642" s="20"/>
      <c r="AP642" s="20"/>
    </row>
    <row r="643" spans="1:42" ht="19.2" customHeight="1">
      <c r="A643" s="636"/>
      <c r="B643" s="637"/>
      <c r="C643" s="637" t="str">
        <f t="shared" ref="C643" si="242">LEFT(E643,3)</f>
        <v>213</v>
      </c>
      <c r="D643" s="638" t="str">
        <f t="shared" ref="D643" si="243">LEFT(E643,5)</f>
        <v>21301</v>
      </c>
      <c r="E643" s="638">
        <v>2130105</v>
      </c>
      <c r="F643" s="635" t="s">
        <v>574</v>
      </c>
      <c r="G643" s="283" t="s">
        <v>2424</v>
      </c>
      <c r="H643" s="199" t="s">
        <v>65</v>
      </c>
      <c r="I643" s="125">
        <v>302</v>
      </c>
      <c r="J643" s="245"/>
      <c r="K643" s="621">
        <f t="shared" si="220"/>
        <v>150000</v>
      </c>
      <c r="L643" s="241"/>
      <c r="M643" s="463">
        <v>150000</v>
      </c>
      <c r="N643" s="245"/>
      <c r="O643" s="245"/>
      <c r="P643" s="245"/>
      <c r="Q643" s="553"/>
      <c r="R643" s="553"/>
      <c r="S643" s="553"/>
      <c r="T643" s="553"/>
      <c r="U643" s="553"/>
      <c r="V643" s="553"/>
      <c r="W643" s="553"/>
      <c r="X643" s="553"/>
      <c r="Y643" s="96"/>
      <c r="Z643" s="20"/>
      <c r="AA643" s="585"/>
      <c r="AB643" s="289"/>
      <c r="AC643" s="289"/>
      <c r="AD643" s="535"/>
      <c r="AE643" s="289"/>
      <c r="AF643" s="423"/>
      <c r="AG643" s="423"/>
      <c r="AH643" s="423"/>
      <c r="AI643" s="423"/>
      <c r="AJ643" s="289"/>
      <c r="AK643" s="20"/>
      <c r="AL643" s="20"/>
      <c r="AM643" s="20"/>
      <c r="AN643" s="20"/>
      <c r="AO643" s="20"/>
      <c r="AP643" s="20"/>
    </row>
    <row r="644" spans="1:42" ht="19.2" customHeight="1">
      <c r="A644" s="636"/>
      <c r="B644" s="637"/>
      <c r="C644" s="637"/>
      <c r="D644" s="638"/>
      <c r="E644" s="638"/>
      <c r="F644" s="635"/>
      <c r="G644" s="283"/>
      <c r="H644" s="199"/>
      <c r="I644" s="125"/>
      <c r="J644" s="245"/>
      <c r="K644" s="621"/>
      <c r="L644" s="241"/>
      <c r="M644" s="463"/>
      <c r="N644" s="245"/>
      <c r="O644" s="245"/>
      <c r="P644" s="245"/>
      <c r="Q644" s="553"/>
      <c r="R644" s="553"/>
      <c r="S644" s="553"/>
      <c r="T644" s="553"/>
      <c r="U644" s="553"/>
      <c r="V644" s="553"/>
      <c r="W644" s="553"/>
      <c r="X644" s="553"/>
      <c r="Y644" s="96"/>
      <c r="Z644" s="20"/>
      <c r="AA644" s="585"/>
      <c r="AB644" s="289"/>
      <c r="AC644" s="289"/>
      <c r="AD644" s="535"/>
      <c r="AE644" s="289"/>
      <c r="AF644" s="423"/>
      <c r="AG644" s="423"/>
      <c r="AH644" s="423"/>
      <c r="AI644" s="423"/>
      <c r="AJ644" s="289"/>
      <c r="AK644" s="20"/>
      <c r="AL644" s="20"/>
      <c r="AM644" s="20"/>
      <c r="AN644" s="20"/>
      <c r="AO644" s="20"/>
      <c r="AP644" s="20"/>
    </row>
    <row r="645" spans="1:42" ht="19.2" customHeight="1">
      <c r="A645" s="94"/>
      <c r="B645" s="203"/>
      <c r="C645" s="203" t="str">
        <f>LEFT(E645,3)</f>
        <v>213</v>
      </c>
      <c r="D645" s="638" t="str">
        <f>LEFT(E645,5)</f>
        <v>21301</v>
      </c>
      <c r="E645" s="219">
        <v>2130105</v>
      </c>
      <c r="F645" s="7" t="s">
        <v>574</v>
      </c>
      <c r="G645" s="34" t="s">
        <v>651</v>
      </c>
      <c r="H645" s="199" t="s">
        <v>70</v>
      </c>
      <c r="I645" s="125">
        <v>302</v>
      </c>
      <c r="J645" s="245">
        <v>50000</v>
      </c>
      <c r="K645" s="621">
        <f>SUM(L645:X645)</f>
        <v>50000</v>
      </c>
      <c r="L645" s="241"/>
      <c r="M645" s="259">
        <v>50000</v>
      </c>
      <c r="N645" s="259"/>
      <c r="O645" s="259"/>
      <c r="P645" s="245"/>
      <c r="Q645" s="553"/>
      <c r="R645" s="553"/>
      <c r="S645" s="553"/>
      <c r="T645" s="553"/>
      <c r="U645" s="553"/>
      <c r="V645" s="553"/>
      <c r="W645" s="553"/>
      <c r="X645" s="553"/>
      <c r="Y645" s="96"/>
      <c r="Z645" s="34" t="s">
        <v>562</v>
      </c>
      <c r="AA645" s="586"/>
      <c r="AB645" s="548"/>
      <c r="AC645" s="548"/>
      <c r="AD645" s="535">
        <f t="shared" si="236"/>
        <v>0</v>
      </c>
      <c r="AE645" s="548"/>
      <c r="AF645" s="423"/>
      <c r="AG645" s="423"/>
      <c r="AH645" s="423"/>
      <c r="AI645" s="423"/>
      <c r="AJ645" s="289"/>
      <c r="AK645" s="20"/>
      <c r="AL645" s="20"/>
      <c r="AM645" s="20"/>
      <c r="AN645" s="20"/>
      <c r="AO645" s="20"/>
      <c r="AP645" s="20"/>
    </row>
    <row r="646" spans="1:42" ht="19.2" customHeight="1">
      <c r="A646" s="99"/>
      <c r="B646" s="203"/>
      <c r="C646" s="203" t="str">
        <f t="shared" si="240"/>
        <v>213</v>
      </c>
      <c r="D646" s="638" t="str">
        <f t="shared" si="241"/>
        <v>21301</v>
      </c>
      <c r="E646" s="219">
        <v>2130105</v>
      </c>
      <c r="F646" s="7" t="s">
        <v>574</v>
      </c>
      <c r="G646" s="283" t="s">
        <v>401</v>
      </c>
      <c r="H646" s="199" t="s">
        <v>65</v>
      </c>
      <c r="I646" s="125">
        <v>302</v>
      </c>
      <c r="J646" s="245">
        <v>190000</v>
      </c>
      <c r="K646" s="621">
        <f t="shared" si="220"/>
        <v>190000</v>
      </c>
      <c r="L646" s="241"/>
      <c r="M646" s="463">
        <v>190000</v>
      </c>
      <c r="N646" s="245"/>
      <c r="O646" s="245"/>
      <c r="P646" s="245"/>
      <c r="Q646" s="553"/>
      <c r="R646" s="553"/>
      <c r="S646" s="553"/>
      <c r="T646" s="553"/>
      <c r="U646" s="553"/>
      <c r="V646" s="553"/>
      <c r="W646" s="553"/>
      <c r="X646" s="553"/>
      <c r="Y646" s="96"/>
      <c r="Z646" s="34" t="s">
        <v>439</v>
      </c>
      <c r="AA646" s="586"/>
      <c r="AB646" s="548"/>
      <c r="AC646" s="548"/>
      <c r="AD646" s="535">
        <f t="shared" si="236"/>
        <v>0</v>
      </c>
      <c r="AE646" s="548"/>
      <c r="AF646" s="423"/>
      <c r="AG646" s="423"/>
      <c r="AH646" s="423"/>
      <c r="AI646" s="423"/>
      <c r="AJ646" s="289"/>
      <c r="AK646" s="20"/>
      <c r="AL646" s="20"/>
      <c r="AM646" s="20"/>
      <c r="AN646" s="20"/>
      <c r="AO646" s="20"/>
      <c r="AP646" s="20"/>
    </row>
    <row r="647" spans="1:42" ht="19.2" customHeight="1">
      <c r="A647" s="99"/>
      <c r="B647" s="203"/>
      <c r="C647" s="203" t="str">
        <f t="shared" ref="C647:C650" si="244">LEFT(E647,3)</f>
        <v>213</v>
      </c>
      <c r="D647" s="638" t="str">
        <f t="shared" ref="D647:D650" si="245">LEFT(E647,5)</f>
        <v>21301</v>
      </c>
      <c r="E647" s="219">
        <v>2130105</v>
      </c>
      <c r="F647" s="7" t="s">
        <v>574</v>
      </c>
      <c r="G647" s="283" t="s">
        <v>905</v>
      </c>
      <c r="H647" s="549" t="s">
        <v>904</v>
      </c>
      <c r="I647" s="125">
        <v>302</v>
      </c>
      <c r="J647" s="245"/>
      <c r="K647" s="621">
        <f t="shared" si="220"/>
        <v>50000</v>
      </c>
      <c r="L647" s="241"/>
      <c r="M647" s="463"/>
      <c r="N647" s="245"/>
      <c r="O647" s="245"/>
      <c r="P647" s="245"/>
      <c r="Q647" s="553">
        <v>50000</v>
      </c>
      <c r="R647" s="553"/>
      <c r="S647" s="553"/>
      <c r="T647" s="553"/>
      <c r="U647" s="553"/>
      <c r="V647" s="553"/>
      <c r="W647" s="553"/>
      <c r="X647" s="553"/>
      <c r="Y647" s="96"/>
      <c r="Z647" s="34"/>
      <c r="AA647" s="586"/>
      <c r="AB647" s="548"/>
      <c r="AC647" s="548"/>
      <c r="AD647" s="535">
        <f t="shared" si="236"/>
        <v>0</v>
      </c>
      <c r="AE647" s="548"/>
      <c r="AF647" s="423"/>
      <c r="AG647" s="423"/>
      <c r="AH647" s="423"/>
      <c r="AI647" s="423"/>
      <c r="AJ647" s="289"/>
      <c r="AK647" s="20"/>
      <c r="AL647" s="20"/>
      <c r="AM647" s="20"/>
      <c r="AN647" s="20"/>
      <c r="AO647" s="20"/>
      <c r="AP647" s="20"/>
    </row>
    <row r="648" spans="1:42" ht="19.2" customHeight="1">
      <c r="A648" s="99"/>
      <c r="B648" s="203"/>
      <c r="C648" s="203" t="str">
        <f t="shared" ref="C648" si="246">LEFT(E648,3)</f>
        <v>213</v>
      </c>
      <c r="D648" s="638" t="str">
        <f t="shared" ref="D648" si="247">LEFT(E648,5)</f>
        <v>21301</v>
      </c>
      <c r="E648" s="219">
        <v>2130105</v>
      </c>
      <c r="F648" s="7" t="s">
        <v>574</v>
      </c>
      <c r="G648" s="283" t="s">
        <v>906</v>
      </c>
      <c r="H648" s="549" t="s">
        <v>904</v>
      </c>
      <c r="I648" s="125">
        <v>309</v>
      </c>
      <c r="J648" s="245"/>
      <c r="K648" s="621">
        <f t="shared" si="220"/>
        <v>2450000</v>
      </c>
      <c r="L648" s="241"/>
      <c r="M648" s="463"/>
      <c r="N648" s="245"/>
      <c r="O648" s="245"/>
      <c r="P648" s="245"/>
      <c r="Q648" s="553"/>
      <c r="R648" s="553"/>
      <c r="S648" s="553"/>
      <c r="T648" s="553"/>
      <c r="U648" s="553"/>
      <c r="V648" s="553"/>
      <c r="W648" s="553">
        <v>2450000</v>
      </c>
      <c r="X648" s="553"/>
      <c r="Y648" s="96"/>
      <c r="Z648" s="34"/>
      <c r="AA648" s="586"/>
      <c r="AB648" s="548"/>
      <c r="AC648" s="548"/>
      <c r="AD648" s="535">
        <f t="shared" si="236"/>
        <v>0</v>
      </c>
      <c r="AE648" s="548"/>
      <c r="AF648" s="423"/>
      <c r="AG648" s="423"/>
      <c r="AH648" s="423"/>
      <c r="AI648" s="423"/>
      <c r="AJ648" s="289"/>
      <c r="AK648" s="20"/>
      <c r="AL648" s="20"/>
      <c r="AM648" s="20"/>
      <c r="AN648" s="20"/>
      <c r="AO648" s="20"/>
      <c r="AP648" s="20"/>
    </row>
    <row r="649" spans="1:42" ht="19.2" customHeight="1">
      <c r="A649" s="99"/>
      <c r="B649" s="203"/>
      <c r="C649" s="203" t="str">
        <f t="shared" si="244"/>
        <v>213</v>
      </c>
      <c r="D649" s="638" t="str">
        <f t="shared" si="245"/>
        <v>21301</v>
      </c>
      <c r="E649" s="219">
        <v>2130105</v>
      </c>
      <c r="F649" s="7" t="s">
        <v>574</v>
      </c>
      <c r="G649" s="283" t="s">
        <v>902</v>
      </c>
      <c r="H649" s="549" t="s">
        <v>904</v>
      </c>
      <c r="I649" s="125">
        <v>309</v>
      </c>
      <c r="J649" s="245"/>
      <c r="K649" s="621">
        <f t="shared" si="220"/>
        <v>6000000</v>
      </c>
      <c r="L649" s="241"/>
      <c r="M649" s="463"/>
      <c r="N649" s="245"/>
      <c r="O649" s="245"/>
      <c r="P649" s="245"/>
      <c r="Q649" s="553"/>
      <c r="R649" s="553"/>
      <c r="S649" s="553"/>
      <c r="T649" s="553"/>
      <c r="U649" s="553"/>
      <c r="V649" s="553"/>
      <c r="W649" s="553">
        <v>6000000</v>
      </c>
      <c r="X649" s="553"/>
      <c r="Y649" s="96"/>
      <c r="Z649" s="34"/>
      <c r="AA649" s="586"/>
      <c r="AB649" s="548"/>
      <c r="AC649" s="548"/>
      <c r="AD649" s="535">
        <f t="shared" si="236"/>
        <v>0</v>
      </c>
      <c r="AE649" s="548"/>
      <c r="AF649" s="423"/>
      <c r="AG649" s="423"/>
      <c r="AH649" s="423"/>
      <c r="AI649" s="423"/>
      <c r="AJ649" s="289"/>
      <c r="AK649" s="20"/>
      <c r="AL649" s="20"/>
      <c r="AM649" s="20"/>
      <c r="AN649" s="20"/>
      <c r="AO649" s="20"/>
      <c r="AP649" s="20"/>
    </row>
    <row r="650" spans="1:42" ht="19.2" customHeight="1">
      <c r="A650" s="99"/>
      <c r="B650" s="203"/>
      <c r="C650" s="203" t="str">
        <f t="shared" si="244"/>
        <v>213</v>
      </c>
      <c r="D650" s="638" t="str">
        <f t="shared" si="245"/>
        <v>21301</v>
      </c>
      <c r="E650" s="219">
        <v>2130105</v>
      </c>
      <c r="F650" s="7" t="s">
        <v>574</v>
      </c>
      <c r="G650" s="283" t="s">
        <v>903</v>
      </c>
      <c r="H650" s="549" t="s">
        <v>904</v>
      </c>
      <c r="I650" s="125">
        <v>309</v>
      </c>
      <c r="J650" s="245"/>
      <c r="K650" s="621">
        <f t="shared" si="220"/>
        <v>2000000</v>
      </c>
      <c r="L650" s="241"/>
      <c r="M650" s="463"/>
      <c r="N650" s="245"/>
      <c r="O650" s="245"/>
      <c r="P650" s="245"/>
      <c r="Q650" s="553"/>
      <c r="R650" s="553"/>
      <c r="S650" s="553"/>
      <c r="T650" s="553"/>
      <c r="U650" s="553"/>
      <c r="V650" s="553"/>
      <c r="W650" s="553">
        <v>2000000</v>
      </c>
      <c r="X650" s="553"/>
      <c r="Y650" s="96"/>
      <c r="Z650" s="34"/>
      <c r="AA650" s="586"/>
      <c r="AB650" s="548"/>
      <c r="AC650" s="548"/>
      <c r="AD650" s="535">
        <f t="shared" si="236"/>
        <v>0</v>
      </c>
      <c r="AE650" s="548"/>
      <c r="AF650" s="423"/>
      <c r="AG650" s="423"/>
      <c r="AH650" s="423"/>
      <c r="AI650" s="423"/>
      <c r="AJ650" s="289"/>
      <c r="AK650" s="20"/>
      <c r="AL650" s="20"/>
      <c r="AM650" s="20"/>
      <c r="AN650" s="20"/>
      <c r="AO650" s="20"/>
      <c r="AP650" s="20"/>
    </row>
    <row r="651" spans="1:42" ht="19.2" customHeight="1">
      <c r="A651" s="99"/>
      <c r="B651" s="203"/>
      <c r="C651" s="203" t="str">
        <f t="shared" ref="C651" si="248">LEFT(E651,3)</f>
        <v>213</v>
      </c>
      <c r="D651" s="638" t="str">
        <f t="shared" ref="D651" si="249">LEFT(E651,5)</f>
        <v>21301</v>
      </c>
      <c r="E651" s="219">
        <v>2130105</v>
      </c>
      <c r="F651" s="7" t="s">
        <v>574</v>
      </c>
      <c r="G651" s="283"/>
      <c r="H651" s="199"/>
      <c r="I651" s="125"/>
      <c r="J651" s="245"/>
      <c r="K651" s="621">
        <f t="shared" si="220"/>
        <v>0</v>
      </c>
      <c r="L651" s="241"/>
      <c r="M651" s="463"/>
      <c r="N651" s="245"/>
      <c r="O651" s="245"/>
      <c r="P651" s="245"/>
      <c r="Q651" s="553"/>
      <c r="R651" s="553"/>
      <c r="S651" s="553"/>
      <c r="T651" s="553"/>
      <c r="U651" s="553"/>
      <c r="V651" s="553"/>
      <c r="W651" s="553"/>
      <c r="X651" s="553"/>
      <c r="Y651" s="96"/>
      <c r="Z651" s="34"/>
      <c r="AA651" s="586"/>
      <c r="AB651" s="548"/>
      <c r="AC651" s="548"/>
      <c r="AD651" s="535">
        <f t="shared" si="236"/>
        <v>0</v>
      </c>
      <c r="AE651" s="548"/>
      <c r="AF651" s="423"/>
      <c r="AG651" s="423"/>
      <c r="AH651" s="423"/>
      <c r="AI651" s="423"/>
      <c r="AJ651" s="289"/>
      <c r="AK651" s="20"/>
      <c r="AL651" s="20"/>
      <c r="AM651" s="20"/>
      <c r="AN651" s="20"/>
      <c r="AO651" s="20"/>
      <c r="AP651" s="20"/>
    </row>
    <row r="652" spans="1:42" ht="19.2" customHeight="1">
      <c r="A652" s="94"/>
      <c r="B652" s="203"/>
      <c r="C652" s="203"/>
      <c r="D652" s="638"/>
      <c r="E652" s="219"/>
      <c r="F652" s="7"/>
      <c r="G652" s="34"/>
      <c r="H652" s="199"/>
      <c r="I652" s="125"/>
      <c r="J652" s="245"/>
      <c r="K652" s="621">
        <f t="shared" si="220"/>
        <v>0</v>
      </c>
      <c r="L652" s="241"/>
      <c r="M652" s="271"/>
      <c r="N652" s="259"/>
      <c r="O652" s="259"/>
      <c r="P652" s="245"/>
      <c r="Q652" s="553"/>
      <c r="R652" s="553"/>
      <c r="S652" s="553"/>
      <c r="T652" s="553"/>
      <c r="U652" s="553"/>
      <c r="V652" s="553"/>
      <c r="W652" s="553"/>
      <c r="X652" s="553"/>
      <c r="Y652" s="96"/>
      <c r="Z652" s="34"/>
      <c r="AA652" s="586"/>
      <c r="AB652" s="548"/>
      <c r="AC652" s="548"/>
      <c r="AD652" s="535">
        <f t="shared" si="236"/>
        <v>0</v>
      </c>
      <c r="AE652" s="548"/>
      <c r="AF652" s="423"/>
      <c r="AG652" s="423"/>
      <c r="AH652" s="423"/>
      <c r="AI652" s="423"/>
      <c r="AJ652" s="289"/>
      <c r="AK652" s="20"/>
      <c r="AL652" s="20"/>
      <c r="AM652" s="20"/>
      <c r="AN652" s="20"/>
      <c r="AO652" s="20"/>
      <c r="AP652" s="20"/>
    </row>
    <row r="653" spans="1:42" ht="19.2" customHeight="1">
      <c r="A653" s="94"/>
      <c r="B653" s="203"/>
      <c r="C653" s="203"/>
      <c r="D653" s="638"/>
      <c r="E653" s="219"/>
      <c r="F653" s="7"/>
      <c r="G653" s="34"/>
      <c r="H653" s="125"/>
      <c r="I653" s="125"/>
      <c r="J653" s="245"/>
      <c r="K653" s="621">
        <f t="shared" ref="K653:K746" si="250">SUM(L653:X653)</f>
        <v>0</v>
      </c>
      <c r="L653" s="241"/>
      <c r="M653" s="271"/>
      <c r="N653" s="259"/>
      <c r="O653" s="259"/>
      <c r="P653" s="245"/>
      <c r="Q653" s="553"/>
      <c r="R653" s="553"/>
      <c r="S653" s="553"/>
      <c r="T653" s="553"/>
      <c r="U653" s="553"/>
      <c r="V653" s="553"/>
      <c r="W653" s="553"/>
      <c r="X653" s="553"/>
      <c r="Y653" s="96"/>
      <c r="Z653" s="20"/>
      <c r="AA653" s="585"/>
      <c r="AB653" s="289"/>
      <c r="AC653" s="289"/>
      <c r="AD653" s="535">
        <f t="shared" si="236"/>
        <v>0</v>
      </c>
      <c r="AE653" s="289"/>
      <c r="AF653" s="423"/>
      <c r="AG653" s="423"/>
      <c r="AH653" s="423"/>
      <c r="AI653" s="423"/>
      <c r="AJ653" s="289"/>
      <c r="AK653" s="20"/>
      <c r="AL653" s="20"/>
      <c r="AM653" s="20"/>
      <c r="AN653" s="20"/>
      <c r="AO653" s="20"/>
      <c r="AP653" s="20"/>
    </row>
    <row r="654" spans="1:42" ht="19.2" customHeight="1">
      <c r="A654" s="99" t="s">
        <v>569</v>
      </c>
      <c r="B654" s="203">
        <v>3</v>
      </c>
      <c r="C654" s="203"/>
      <c r="D654" s="638" t="str">
        <f t="shared" ref="D654:D668" si="251">LEFT(E654,5)</f>
        <v/>
      </c>
      <c r="E654" s="219"/>
      <c r="F654" s="7"/>
      <c r="G654" s="512"/>
      <c r="H654" s="717"/>
      <c r="I654" s="125"/>
      <c r="J654" s="245">
        <v>434107</v>
      </c>
      <c r="K654" s="621">
        <f t="shared" si="250"/>
        <v>565560</v>
      </c>
      <c r="L654" s="241">
        <f t="shared" ref="L654:R654" si="252">SUM(L655:L668)</f>
        <v>213621</v>
      </c>
      <c r="M654" s="274">
        <f t="shared" si="252"/>
        <v>327600</v>
      </c>
      <c r="N654" s="274">
        <f t="shared" si="252"/>
        <v>24339</v>
      </c>
      <c r="O654" s="274">
        <f t="shared" si="252"/>
        <v>0</v>
      </c>
      <c r="P654" s="274">
        <f t="shared" si="252"/>
        <v>0</v>
      </c>
      <c r="Q654" s="274">
        <f t="shared" si="252"/>
        <v>0</v>
      </c>
      <c r="R654" s="274">
        <f t="shared" si="252"/>
        <v>0</v>
      </c>
      <c r="S654" s="274"/>
      <c r="T654" s="274"/>
      <c r="U654" s="274"/>
      <c r="V654" s="274">
        <f>SUM(V655:V668)</f>
        <v>0</v>
      </c>
      <c r="W654" s="274">
        <f>SUM(W655:W668)</f>
        <v>0</v>
      </c>
      <c r="X654" s="274">
        <f>SUM(X655:X668)</f>
        <v>0</v>
      </c>
      <c r="Y654" s="274">
        <f>SUM(Y655:Y668)</f>
        <v>0</v>
      </c>
      <c r="Z654" s="20"/>
      <c r="AA654" s="585">
        <v>4097</v>
      </c>
      <c r="AB654" s="289"/>
      <c r="AC654" s="289">
        <v>610000</v>
      </c>
      <c r="AD654" s="535">
        <f t="shared" si="236"/>
        <v>785800</v>
      </c>
      <c r="AE654" s="289">
        <f>SUM(AF654:AI654)</f>
        <v>785800</v>
      </c>
      <c r="AF654" s="423">
        <v>467800</v>
      </c>
      <c r="AG654" s="423">
        <v>267000</v>
      </c>
      <c r="AH654" s="423">
        <v>51000</v>
      </c>
      <c r="AI654" s="423"/>
      <c r="AJ654" s="289"/>
      <c r="AK654" s="20"/>
      <c r="AL654" s="20"/>
      <c r="AM654" s="20"/>
      <c r="AN654" s="20"/>
      <c r="AO654" s="20"/>
      <c r="AP654" s="20"/>
    </row>
    <row r="655" spans="1:42" ht="19.2" customHeight="1">
      <c r="A655" s="99"/>
      <c r="B655" s="203"/>
      <c r="C655" s="203" t="str">
        <f t="shared" ref="C655:C668" si="253">LEFT(E655,3)</f>
        <v>213</v>
      </c>
      <c r="D655" s="638" t="str">
        <f t="shared" si="251"/>
        <v>21301</v>
      </c>
      <c r="E655" s="219">
        <v>2130101</v>
      </c>
      <c r="F655" s="7" t="s">
        <v>569</v>
      </c>
      <c r="G655" s="716" t="s">
        <v>375</v>
      </c>
      <c r="H655" s="717" t="s">
        <v>65</v>
      </c>
      <c r="I655" s="125">
        <v>301</v>
      </c>
      <c r="J655" s="245">
        <v>137208</v>
      </c>
      <c r="K655" s="621">
        <f t="shared" si="250"/>
        <v>158604</v>
      </c>
      <c r="L655" s="241">
        <v>158604</v>
      </c>
      <c r="M655" s="302"/>
      <c r="N655" s="295"/>
      <c r="O655" s="295"/>
      <c r="P655" s="245"/>
      <c r="Q655" s="553"/>
      <c r="R655" s="553"/>
      <c r="S655" s="553"/>
      <c r="T655" s="553"/>
      <c r="U655" s="553"/>
      <c r="V655" s="553"/>
      <c r="W655" s="553"/>
      <c r="X655" s="553"/>
      <c r="Y655" s="96"/>
      <c r="Z655" s="20"/>
      <c r="AA655" s="585"/>
      <c r="AB655" s="289"/>
      <c r="AC655" s="289"/>
      <c r="AD655" s="535">
        <f t="shared" si="236"/>
        <v>0</v>
      </c>
      <c r="AE655" s="289"/>
      <c r="AF655" s="423"/>
      <c r="AG655" s="423"/>
      <c r="AH655" s="423"/>
      <c r="AI655" s="423"/>
      <c r="AJ655" s="289"/>
      <c r="AK655" s="20"/>
      <c r="AL655" s="20"/>
      <c r="AM655" s="20"/>
      <c r="AN655" s="20"/>
      <c r="AO655" s="20"/>
      <c r="AP655" s="20"/>
    </row>
    <row r="656" spans="1:42" ht="19.2" customHeight="1">
      <c r="A656" s="99"/>
      <c r="B656" s="203"/>
      <c r="C656" s="203" t="str">
        <f t="shared" si="253"/>
        <v>213</v>
      </c>
      <c r="D656" s="638" t="str">
        <f t="shared" si="251"/>
        <v>21301</v>
      </c>
      <c r="E656" s="219">
        <v>2130101</v>
      </c>
      <c r="F656" s="7" t="s">
        <v>569</v>
      </c>
      <c r="G656" s="716" t="s">
        <v>376</v>
      </c>
      <c r="H656" s="717" t="s">
        <v>65</v>
      </c>
      <c r="I656" s="125">
        <v>301</v>
      </c>
      <c r="J656" s="245">
        <v>30000</v>
      </c>
      <c r="K656" s="621">
        <f t="shared" si="250"/>
        <v>31000</v>
      </c>
      <c r="L656" s="281">
        <v>31000</v>
      </c>
      <c r="M656" s="302"/>
      <c r="N656" s="295"/>
      <c r="O656" s="295"/>
      <c r="P656" s="245"/>
      <c r="Q656" s="553"/>
      <c r="R656" s="553"/>
      <c r="S656" s="553"/>
      <c r="T656" s="553"/>
      <c r="U656" s="553"/>
      <c r="V656" s="553"/>
      <c r="W656" s="553"/>
      <c r="X656" s="553"/>
      <c r="Y656" s="96"/>
      <c r="Z656" s="20"/>
      <c r="AA656" s="585"/>
      <c r="AB656" s="289"/>
      <c r="AC656" s="289"/>
      <c r="AD656" s="535">
        <f t="shared" si="236"/>
        <v>0</v>
      </c>
      <c r="AE656" s="289"/>
      <c r="AF656" s="423"/>
      <c r="AG656" s="423"/>
      <c r="AH656" s="423"/>
      <c r="AI656" s="423"/>
      <c r="AJ656" s="289"/>
      <c r="AK656" s="20"/>
      <c r="AL656" s="20"/>
      <c r="AM656" s="20"/>
      <c r="AN656" s="20"/>
      <c r="AO656" s="20"/>
      <c r="AP656" s="20"/>
    </row>
    <row r="657" spans="1:43" ht="19.2" customHeight="1">
      <c r="A657" s="99"/>
      <c r="B657" s="203"/>
      <c r="C657" s="203" t="str">
        <f t="shared" si="253"/>
        <v>213</v>
      </c>
      <c r="D657" s="638" t="str">
        <f t="shared" si="251"/>
        <v>21301</v>
      </c>
      <c r="E657" s="219">
        <v>2130101</v>
      </c>
      <c r="F657" s="7" t="s">
        <v>569</v>
      </c>
      <c r="G657" s="716" t="s">
        <v>377</v>
      </c>
      <c r="H657" s="717" t="s">
        <v>65</v>
      </c>
      <c r="I657" s="125">
        <v>301</v>
      </c>
      <c r="J657" s="245">
        <v>11434</v>
      </c>
      <c r="K657" s="621">
        <f t="shared" si="250"/>
        <v>13217</v>
      </c>
      <c r="L657" s="241">
        <v>13217</v>
      </c>
      <c r="M657" s="302"/>
      <c r="N657" s="295"/>
      <c r="O657" s="295"/>
      <c r="P657" s="245"/>
      <c r="Q657" s="553"/>
      <c r="R657" s="553"/>
      <c r="S657" s="553"/>
      <c r="T657" s="553"/>
      <c r="U657" s="553"/>
      <c r="V657" s="553"/>
      <c r="W657" s="553"/>
      <c r="X657" s="553"/>
      <c r="Y657" s="96"/>
      <c r="Z657" s="20"/>
      <c r="AA657" s="585"/>
      <c r="AB657" s="289"/>
      <c r="AC657" s="289"/>
      <c r="AD657" s="535">
        <f t="shared" si="236"/>
        <v>0</v>
      </c>
      <c r="AE657" s="289"/>
      <c r="AF657" s="423"/>
      <c r="AG657" s="423"/>
      <c r="AH657" s="423"/>
      <c r="AI657" s="423"/>
      <c r="AJ657" s="289"/>
      <c r="AK657" s="20"/>
      <c r="AL657" s="20"/>
      <c r="AM657" s="20"/>
      <c r="AN657" s="20"/>
      <c r="AO657" s="20"/>
      <c r="AP657" s="20"/>
    </row>
    <row r="658" spans="1:43" ht="19.2" customHeight="1">
      <c r="A658" s="99"/>
      <c r="B658" s="203"/>
      <c r="C658" s="203" t="str">
        <f t="shared" si="253"/>
        <v>213</v>
      </c>
      <c r="D658" s="638" t="str">
        <f t="shared" si="251"/>
        <v>21301</v>
      </c>
      <c r="E658" s="219">
        <v>2130101</v>
      </c>
      <c r="F658" s="7" t="s">
        <v>569</v>
      </c>
      <c r="G658" s="716" t="s">
        <v>917</v>
      </c>
      <c r="H658" s="717" t="s">
        <v>65</v>
      </c>
      <c r="I658" s="125">
        <v>301</v>
      </c>
      <c r="J658" s="245">
        <v>10800</v>
      </c>
      <c r="K658" s="621">
        <f t="shared" si="250"/>
        <v>10800</v>
      </c>
      <c r="L658" s="241">
        <v>10800</v>
      </c>
      <c r="M658" s="302"/>
      <c r="N658" s="295"/>
      <c r="O658" s="295"/>
      <c r="P658" s="245"/>
      <c r="Q658" s="553"/>
      <c r="R658" s="553"/>
      <c r="S658" s="553"/>
      <c r="T658" s="553"/>
      <c r="U658" s="553"/>
      <c r="V658" s="553"/>
      <c r="W658" s="553"/>
      <c r="X658" s="553"/>
      <c r="Y658" s="96"/>
      <c r="Z658" s="20"/>
      <c r="AA658" s="585"/>
      <c r="AB658" s="289"/>
      <c r="AC658" s="289"/>
      <c r="AD658" s="535">
        <f t="shared" si="236"/>
        <v>0</v>
      </c>
      <c r="AE658" s="289"/>
      <c r="AF658" s="423"/>
      <c r="AG658" s="423"/>
      <c r="AH658" s="423"/>
      <c r="AI658" s="423"/>
      <c r="AJ658" s="289"/>
      <c r="AK658" s="20"/>
      <c r="AL658" s="20"/>
      <c r="AM658" s="20"/>
      <c r="AN658" s="20"/>
      <c r="AO658" s="20"/>
      <c r="AP658" s="20"/>
    </row>
    <row r="659" spans="1:43" ht="19.2" customHeight="1">
      <c r="A659" s="99"/>
      <c r="B659" s="203"/>
      <c r="C659" s="203" t="str">
        <f t="shared" si="253"/>
        <v>213</v>
      </c>
      <c r="D659" s="638" t="str">
        <f t="shared" si="251"/>
        <v>21301</v>
      </c>
      <c r="E659" s="219">
        <v>2130101</v>
      </c>
      <c r="F659" s="7" t="s">
        <v>569</v>
      </c>
      <c r="G659" s="716" t="s">
        <v>916</v>
      </c>
      <c r="H659" s="717" t="s">
        <v>65</v>
      </c>
      <c r="I659" s="124">
        <v>302</v>
      </c>
      <c r="J659" s="245">
        <v>25200</v>
      </c>
      <c r="K659" s="621">
        <f t="shared" si="250"/>
        <v>24600</v>
      </c>
      <c r="L659" s="241"/>
      <c r="M659" s="295">
        <v>24600</v>
      </c>
      <c r="O659" s="295"/>
      <c r="P659" s="245"/>
      <c r="Q659" s="553"/>
      <c r="R659" s="553"/>
      <c r="S659" s="553"/>
      <c r="T659" s="553"/>
      <c r="U659" s="553"/>
      <c r="V659" s="553"/>
      <c r="W659" s="553"/>
      <c r="X659" s="553"/>
      <c r="Y659" s="96"/>
      <c r="Z659" s="20"/>
      <c r="AA659" s="585"/>
      <c r="AB659" s="289"/>
      <c r="AC659" s="289"/>
      <c r="AD659" s="535">
        <f t="shared" si="236"/>
        <v>0</v>
      </c>
      <c r="AE659" s="289"/>
      <c r="AF659" s="423"/>
      <c r="AG659" s="423"/>
      <c r="AH659" s="423"/>
      <c r="AI659" s="423"/>
      <c r="AJ659" s="289"/>
      <c r="AK659" s="20"/>
      <c r="AL659" s="20"/>
      <c r="AM659" s="20"/>
      <c r="AN659" s="20"/>
      <c r="AO659" s="20"/>
      <c r="AP659" s="20"/>
    </row>
    <row r="660" spans="1:43" ht="19.2" customHeight="1">
      <c r="A660" s="99"/>
      <c r="B660" s="203"/>
      <c r="C660" s="203" t="str">
        <f t="shared" si="253"/>
        <v>213</v>
      </c>
      <c r="D660" s="638" t="str">
        <f t="shared" si="251"/>
        <v>21301</v>
      </c>
      <c r="E660" s="219">
        <v>2130101</v>
      </c>
      <c r="F660" s="7" t="s">
        <v>569</v>
      </c>
      <c r="G660" s="716" t="s">
        <v>378</v>
      </c>
      <c r="H660" s="717" t="s">
        <v>65</v>
      </c>
      <c r="I660" s="125">
        <v>303</v>
      </c>
      <c r="J660" s="245">
        <v>16465</v>
      </c>
      <c r="K660" s="621">
        <f t="shared" si="250"/>
        <v>24339</v>
      </c>
      <c r="L660" s="241"/>
      <c r="M660" s="302"/>
      <c r="N660" s="295">
        <v>24339</v>
      </c>
      <c r="O660" s="295"/>
      <c r="P660" s="245"/>
      <c r="Q660" s="553"/>
      <c r="R660" s="553"/>
      <c r="S660" s="553"/>
      <c r="T660" s="553"/>
      <c r="U660" s="553"/>
      <c r="V660" s="553"/>
      <c r="W660" s="553"/>
      <c r="X660" s="553"/>
      <c r="Y660" s="96"/>
      <c r="Z660" s="20"/>
      <c r="AA660" s="585"/>
      <c r="AB660" s="289"/>
      <c r="AC660" s="289"/>
      <c r="AD660" s="535">
        <f t="shared" si="236"/>
        <v>0</v>
      </c>
      <c r="AE660" s="289"/>
      <c r="AF660" s="423"/>
      <c r="AG660" s="423"/>
      <c r="AH660" s="423"/>
      <c r="AI660" s="423"/>
      <c r="AJ660" s="289"/>
      <c r="AK660" s="20"/>
      <c r="AL660" s="20"/>
      <c r="AM660" s="20"/>
      <c r="AN660" s="20"/>
      <c r="AO660" s="20"/>
      <c r="AP660" s="20"/>
    </row>
    <row r="661" spans="1:43" ht="19.2" customHeight="1">
      <c r="A661" s="99"/>
      <c r="B661" s="203"/>
      <c r="C661" s="203" t="str">
        <f t="shared" si="253"/>
        <v>213</v>
      </c>
      <c r="D661" s="638" t="str">
        <f t="shared" si="251"/>
        <v>21301</v>
      </c>
      <c r="E661" s="219">
        <v>2130101</v>
      </c>
      <c r="F661" s="7" t="s">
        <v>569</v>
      </c>
      <c r="G661" s="716" t="s">
        <v>404</v>
      </c>
      <c r="H661" s="717" t="s">
        <v>65</v>
      </c>
      <c r="I661" s="125">
        <v>302</v>
      </c>
      <c r="J661" s="245">
        <v>20000</v>
      </c>
      <c r="K661" s="621">
        <f t="shared" si="250"/>
        <v>20000</v>
      </c>
      <c r="L661" s="241"/>
      <c r="M661" s="302">
        <v>20000</v>
      </c>
      <c r="N661" s="295"/>
      <c r="O661" s="295"/>
      <c r="P661" s="245"/>
      <c r="Q661" s="553"/>
      <c r="R661" s="553"/>
      <c r="S661" s="553"/>
      <c r="T661" s="553"/>
      <c r="U661" s="553"/>
      <c r="V661" s="553"/>
      <c r="W661" s="553"/>
      <c r="X661" s="553"/>
      <c r="Y661" s="96"/>
      <c r="Z661" s="20"/>
      <c r="AA661" s="585"/>
      <c r="AB661" s="289"/>
      <c r="AC661" s="289"/>
      <c r="AD661" s="535">
        <f t="shared" si="236"/>
        <v>0</v>
      </c>
      <c r="AE661" s="289"/>
      <c r="AF661" s="423"/>
      <c r="AG661" s="423"/>
      <c r="AH661" s="423"/>
      <c r="AI661" s="423"/>
      <c r="AJ661" s="289"/>
      <c r="AK661" s="20"/>
      <c r="AL661" s="20"/>
      <c r="AM661" s="20"/>
      <c r="AN661" s="20"/>
      <c r="AO661" s="20"/>
      <c r="AP661" s="20"/>
    </row>
    <row r="662" spans="1:43" ht="19.2" customHeight="1">
      <c r="A662" s="99"/>
      <c r="B662" s="203"/>
      <c r="C662" s="203" t="str">
        <f t="shared" si="253"/>
        <v>213</v>
      </c>
      <c r="D662" s="638" t="str">
        <f t="shared" si="251"/>
        <v>21301</v>
      </c>
      <c r="E662" s="219">
        <v>2130101</v>
      </c>
      <c r="F662" s="635" t="s">
        <v>569</v>
      </c>
      <c r="G662" s="716" t="s">
        <v>382</v>
      </c>
      <c r="H662" s="717" t="s">
        <v>65</v>
      </c>
      <c r="I662" s="125">
        <v>302</v>
      </c>
      <c r="J662" s="245">
        <v>3000</v>
      </c>
      <c r="K662" s="621">
        <f t="shared" si="250"/>
        <v>3000</v>
      </c>
      <c r="L662" s="241"/>
      <c r="M662" s="302">
        <v>3000</v>
      </c>
      <c r="N662" s="295"/>
      <c r="O662" s="295"/>
      <c r="P662" s="245"/>
      <c r="Q662" s="553"/>
      <c r="R662" s="553"/>
      <c r="S662" s="553"/>
      <c r="T662" s="553"/>
      <c r="U662" s="553"/>
      <c r="V662" s="553"/>
      <c r="W662" s="553"/>
      <c r="X662" s="553"/>
      <c r="Y662" s="96"/>
      <c r="Z662" s="20"/>
      <c r="AA662" s="585"/>
      <c r="AB662" s="289"/>
      <c r="AC662" s="289"/>
      <c r="AD662" s="535">
        <f t="shared" si="236"/>
        <v>0</v>
      </c>
      <c r="AE662" s="289"/>
      <c r="AF662" s="423"/>
      <c r="AG662" s="423"/>
      <c r="AH662" s="423"/>
      <c r="AI662" s="423"/>
      <c r="AJ662" s="289"/>
      <c r="AK662" s="20"/>
      <c r="AL662" s="20"/>
      <c r="AM662" s="20"/>
      <c r="AN662" s="20"/>
      <c r="AO662" s="20"/>
      <c r="AP662" s="20"/>
    </row>
    <row r="663" spans="1:43" ht="19.2" customHeight="1">
      <c r="A663" s="99"/>
      <c r="B663" s="203"/>
      <c r="C663" s="203" t="str">
        <f t="shared" ref="C663" si="254">LEFT(E663,3)</f>
        <v>213</v>
      </c>
      <c r="D663" s="638" t="str">
        <f t="shared" ref="D663" si="255">LEFT(E663,5)</f>
        <v>21301</v>
      </c>
      <c r="E663" s="219">
        <v>2130101</v>
      </c>
      <c r="F663" s="7" t="s">
        <v>569</v>
      </c>
      <c r="G663" s="716" t="s">
        <v>901</v>
      </c>
      <c r="H663" s="717" t="s">
        <v>65</v>
      </c>
      <c r="I663" s="125">
        <v>302</v>
      </c>
      <c r="J663" s="245"/>
      <c r="K663" s="621">
        <f t="shared" si="250"/>
        <v>20000</v>
      </c>
      <c r="L663" s="241"/>
      <c r="M663" s="302">
        <v>20000</v>
      </c>
      <c r="N663" s="295"/>
      <c r="O663" s="295"/>
      <c r="P663" s="245"/>
      <c r="Q663" s="553"/>
      <c r="R663" s="553"/>
      <c r="S663" s="553"/>
      <c r="T663" s="553"/>
      <c r="U663" s="553"/>
      <c r="V663" s="553"/>
      <c r="W663" s="553"/>
      <c r="X663" s="553"/>
      <c r="Y663" s="96"/>
      <c r="Z663" s="20"/>
      <c r="AA663" s="585"/>
      <c r="AB663" s="289"/>
      <c r="AC663" s="289"/>
      <c r="AD663" s="535">
        <f t="shared" si="236"/>
        <v>0</v>
      </c>
      <c r="AE663" s="289"/>
      <c r="AF663" s="423"/>
      <c r="AG663" s="423"/>
      <c r="AH663" s="423"/>
      <c r="AI663" s="423"/>
      <c r="AJ663" s="289"/>
      <c r="AK663" s="20"/>
      <c r="AL663" s="20"/>
      <c r="AM663" s="20"/>
      <c r="AN663" s="20"/>
      <c r="AO663" s="20"/>
      <c r="AP663" s="20"/>
    </row>
    <row r="664" spans="1:43" ht="19.2" customHeight="1">
      <c r="A664" s="94"/>
      <c r="B664" s="203"/>
      <c r="C664" s="203" t="str">
        <f>LEFT(E664,3)</f>
        <v>213</v>
      </c>
      <c r="D664" s="638" t="str">
        <f>LEFT(E664,5)</f>
        <v>21301</v>
      </c>
      <c r="E664" s="219">
        <v>2130101</v>
      </c>
      <c r="F664" s="7" t="s">
        <v>569</v>
      </c>
      <c r="G664" s="512" t="s">
        <v>676</v>
      </c>
      <c r="H664" s="717" t="s">
        <v>70</v>
      </c>
      <c r="I664" s="125">
        <v>302</v>
      </c>
      <c r="J664" s="245">
        <v>20000</v>
      </c>
      <c r="K664" s="621">
        <f>SUM(L664:X664)</f>
        <v>20000</v>
      </c>
      <c r="L664" s="241"/>
      <c r="M664" s="271">
        <v>20000</v>
      </c>
      <c r="N664" s="259"/>
      <c r="O664" s="259"/>
      <c r="P664" s="245"/>
      <c r="Q664" s="553"/>
      <c r="R664" s="553"/>
      <c r="S664" s="553"/>
      <c r="T664" s="553"/>
      <c r="U664" s="553"/>
      <c r="V664" s="553"/>
      <c r="W664" s="553"/>
      <c r="X664" s="553"/>
      <c r="Y664" s="96"/>
      <c r="Z664" s="20"/>
      <c r="AA664" s="585"/>
      <c r="AB664" s="289"/>
      <c r="AC664" s="289"/>
      <c r="AD664" s="535">
        <f>AE664+AJ664</f>
        <v>0</v>
      </c>
      <c r="AE664" s="289"/>
      <c r="AF664" s="423"/>
      <c r="AG664" s="423"/>
      <c r="AH664" s="423"/>
      <c r="AI664" s="423"/>
      <c r="AJ664" s="289"/>
      <c r="AK664" s="20"/>
      <c r="AL664" s="20"/>
      <c r="AM664" s="20"/>
      <c r="AN664" s="20"/>
      <c r="AO664" s="20"/>
      <c r="AP664" s="20"/>
    </row>
    <row r="665" spans="1:43" ht="19.2" customHeight="1">
      <c r="A665" s="636"/>
      <c r="B665" s="637"/>
      <c r="C665" s="637" t="str">
        <f t="shared" ref="C665:C666" si="256">LEFT(E665,3)</f>
        <v/>
      </c>
      <c r="D665" s="638" t="str">
        <f t="shared" ref="D665:D666" si="257">LEFT(E665,5)</f>
        <v/>
      </c>
      <c r="E665" s="638"/>
      <c r="F665" s="635"/>
      <c r="G665" s="283"/>
      <c r="H665" s="125"/>
      <c r="I665" s="125"/>
      <c r="J665" s="245"/>
      <c r="K665" s="621"/>
      <c r="L665" s="241"/>
      <c r="M665" s="302"/>
      <c r="N665" s="295"/>
      <c r="O665" s="295"/>
      <c r="P665" s="245"/>
      <c r="Q665" s="553"/>
      <c r="R665" s="553"/>
      <c r="S665" s="553"/>
      <c r="T665" s="553"/>
      <c r="U665" s="553"/>
      <c r="V665" s="553"/>
      <c r="W665" s="553"/>
      <c r="X665" s="553"/>
      <c r="Y665" s="96"/>
      <c r="Z665" s="20"/>
      <c r="AA665" s="585"/>
      <c r="AB665" s="289"/>
      <c r="AC665" s="289"/>
      <c r="AD665" s="535"/>
      <c r="AE665" s="289"/>
      <c r="AF665" s="423"/>
      <c r="AG665" s="423"/>
      <c r="AH665" s="423"/>
      <c r="AI665" s="423"/>
      <c r="AJ665" s="289"/>
      <c r="AK665" s="20"/>
      <c r="AL665" s="20"/>
      <c r="AM665" s="20"/>
      <c r="AN665" s="20"/>
      <c r="AO665" s="20"/>
      <c r="AP665" s="20"/>
    </row>
    <row r="666" spans="1:43" ht="19.2" customHeight="1">
      <c r="A666" s="636"/>
      <c r="B666" s="637"/>
      <c r="C666" s="637" t="str">
        <f t="shared" si="256"/>
        <v>213</v>
      </c>
      <c r="D666" s="638" t="str">
        <f t="shared" si="257"/>
        <v>21301</v>
      </c>
      <c r="E666" s="638">
        <v>2130101</v>
      </c>
      <c r="F666" s="635" t="s">
        <v>569</v>
      </c>
      <c r="G666" s="716" t="s">
        <v>2425</v>
      </c>
      <c r="H666" s="717" t="s">
        <v>70</v>
      </c>
      <c r="I666" s="125">
        <v>302</v>
      </c>
      <c r="J666" s="245"/>
      <c r="K666" s="621">
        <f>SUM(L666:X666)</f>
        <v>100000</v>
      </c>
      <c r="L666" s="241"/>
      <c r="M666" s="302">
        <v>100000</v>
      </c>
      <c r="N666" s="295"/>
      <c r="O666" s="295"/>
      <c r="P666" s="245"/>
      <c r="Q666" s="553"/>
      <c r="R666" s="553"/>
      <c r="S666" s="553"/>
      <c r="T666" s="553"/>
      <c r="U666" s="553"/>
      <c r="V666" s="553"/>
      <c r="W666" s="553"/>
      <c r="X666" s="553"/>
      <c r="Y666" s="96"/>
      <c r="Z666" s="548" t="s">
        <v>2423</v>
      </c>
      <c r="AA666" s="586"/>
      <c r="AB666" s="548"/>
      <c r="AC666" s="548"/>
      <c r="AD666" s="535"/>
      <c r="AE666" s="548"/>
      <c r="AF666" s="423"/>
      <c r="AG666" s="423"/>
      <c r="AH666" s="423"/>
      <c r="AI666" s="423"/>
      <c r="AJ666" s="289"/>
      <c r="AK666" s="20"/>
      <c r="AL666" s="20"/>
      <c r="AM666" s="20"/>
      <c r="AN666" s="20"/>
      <c r="AO666" s="20"/>
      <c r="AP666" s="20"/>
    </row>
    <row r="667" spans="1:43" ht="19.2" customHeight="1">
      <c r="A667" s="94"/>
      <c r="B667" s="203"/>
      <c r="C667" s="203" t="str">
        <f>LEFT(E667,3)</f>
        <v>213</v>
      </c>
      <c r="D667" s="638" t="str">
        <f>LEFT(E667,5)</f>
        <v>21301</v>
      </c>
      <c r="E667" s="219">
        <v>2130101</v>
      </c>
      <c r="F667" s="7" t="s">
        <v>569</v>
      </c>
      <c r="G667" s="512" t="s">
        <v>651</v>
      </c>
      <c r="H667" s="717" t="s">
        <v>65</v>
      </c>
      <c r="I667" s="125">
        <v>302</v>
      </c>
      <c r="J667" s="245">
        <v>20000</v>
      </c>
      <c r="K667" s="621">
        <f>SUM(L667:X667)</f>
        <v>20000</v>
      </c>
      <c r="L667" s="241"/>
      <c r="M667" s="259">
        <v>20000</v>
      </c>
      <c r="N667" s="259"/>
      <c r="O667" s="259"/>
      <c r="P667" s="245"/>
      <c r="Q667" s="553"/>
      <c r="R667" s="553"/>
      <c r="S667" s="553"/>
      <c r="T667" s="553"/>
      <c r="U667" s="553"/>
      <c r="V667" s="553"/>
      <c r="W667" s="553"/>
      <c r="X667" s="553"/>
      <c r="Y667" s="96"/>
      <c r="Z667" s="34" t="s">
        <v>562</v>
      </c>
      <c r="AA667" s="586"/>
      <c r="AB667" s="548"/>
      <c r="AC667" s="548"/>
      <c r="AD667" s="535">
        <f>AE667+AJ667</f>
        <v>0</v>
      </c>
      <c r="AE667" s="548"/>
      <c r="AF667" s="423"/>
      <c r="AG667" s="423"/>
      <c r="AH667" s="423"/>
      <c r="AI667" s="423"/>
      <c r="AJ667" s="289"/>
      <c r="AK667" s="20"/>
      <c r="AL667" s="20"/>
      <c r="AM667" s="20"/>
      <c r="AN667" s="20"/>
      <c r="AO667" s="20"/>
      <c r="AP667" s="20"/>
    </row>
    <row r="668" spans="1:43" ht="19.2" customHeight="1">
      <c r="A668" s="99"/>
      <c r="B668" s="203"/>
      <c r="C668" s="203" t="str">
        <f t="shared" si="253"/>
        <v>213</v>
      </c>
      <c r="D668" s="638" t="str">
        <f t="shared" si="251"/>
        <v>21301</v>
      </c>
      <c r="E668" s="219">
        <v>2130101</v>
      </c>
      <c r="F668" s="7" t="s">
        <v>569</v>
      </c>
      <c r="G668" s="716" t="s">
        <v>401</v>
      </c>
      <c r="H668" s="717" t="s">
        <v>65</v>
      </c>
      <c r="I668" s="125">
        <v>302</v>
      </c>
      <c r="J668" s="245">
        <v>140000</v>
      </c>
      <c r="K668" s="621">
        <f t="shared" si="250"/>
        <v>120000</v>
      </c>
      <c r="L668" s="241"/>
      <c r="M668" s="302">
        <v>120000</v>
      </c>
      <c r="N668" s="295"/>
      <c r="O668" s="295"/>
      <c r="P668" s="245"/>
      <c r="Q668" s="553"/>
      <c r="R668" s="553"/>
      <c r="S668" s="553"/>
      <c r="T668" s="553"/>
      <c r="U668" s="553"/>
      <c r="V668" s="553"/>
      <c r="W668" s="553"/>
      <c r="X668" s="553"/>
      <c r="Y668" s="96"/>
      <c r="Z668" s="34" t="s">
        <v>439</v>
      </c>
      <c r="AA668" s="586"/>
      <c r="AB668" s="548"/>
      <c r="AC668" s="548"/>
      <c r="AD668" s="535">
        <f t="shared" si="236"/>
        <v>0</v>
      </c>
      <c r="AE668" s="548"/>
      <c r="AF668" s="423"/>
      <c r="AG668" s="423"/>
      <c r="AH668" s="423"/>
      <c r="AI668" s="423"/>
      <c r="AJ668" s="289"/>
      <c r="AK668" s="20"/>
      <c r="AL668" s="20"/>
      <c r="AM668" s="20"/>
      <c r="AN668" s="20"/>
      <c r="AO668" s="20"/>
      <c r="AP668" s="20"/>
    </row>
    <row r="669" spans="1:43" ht="19.2" customHeight="1">
      <c r="A669" s="636"/>
      <c r="B669" s="637"/>
      <c r="C669" s="637"/>
      <c r="D669" s="638"/>
      <c r="E669" s="638"/>
      <c r="F669" s="635"/>
      <c r="G669" s="716"/>
      <c r="H669" s="717"/>
      <c r="I669" s="125"/>
      <c r="J669" s="245"/>
      <c r="K669" s="621"/>
      <c r="L669" s="241"/>
      <c r="M669" s="302"/>
      <c r="N669" s="295"/>
      <c r="O669" s="295"/>
      <c r="P669" s="245"/>
      <c r="Q669" s="553"/>
      <c r="R669" s="553"/>
      <c r="S669" s="553"/>
      <c r="T669" s="553"/>
      <c r="U669" s="553"/>
      <c r="V669" s="553"/>
      <c r="W669" s="553"/>
      <c r="X669" s="553"/>
      <c r="Y669" s="96"/>
      <c r="Z669" s="548"/>
      <c r="AA669" s="586"/>
      <c r="AB669" s="548"/>
      <c r="AC669" s="548"/>
      <c r="AD669" s="535"/>
      <c r="AE669" s="548"/>
      <c r="AF669" s="423"/>
      <c r="AG669" s="423"/>
      <c r="AH669" s="423"/>
      <c r="AI669" s="423"/>
      <c r="AJ669" s="289"/>
      <c r="AK669" s="20"/>
      <c r="AL669" s="20"/>
      <c r="AM669" s="20"/>
      <c r="AN669" s="20"/>
      <c r="AO669" s="20"/>
      <c r="AP669" s="20"/>
    </row>
    <row r="670" spans="1:43" ht="19.2" customHeight="1">
      <c r="A670" s="99" t="s">
        <v>222</v>
      </c>
      <c r="B670" s="203">
        <v>15</v>
      </c>
      <c r="C670" s="203"/>
      <c r="D670" s="638" t="str">
        <f>LEFT(E670,5)</f>
        <v/>
      </c>
      <c r="E670" s="219"/>
      <c r="F670" s="7"/>
      <c r="G670" s="512"/>
      <c r="H670" s="718"/>
      <c r="I670" s="125"/>
      <c r="J670" s="245">
        <v>1674934</v>
      </c>
      <c r="K670" s="621">
        <f t="shared" ref="K670:K688" si="258">SUM(L670:X670)</f>
        <v>2319020</v>
      </c>
      <c r="L670" s="241">
        <f t="shared" ref="L670:R670" si="259">SUM(L671:L688)</f>
        <v>1036489</v>
      </c>
      <c r="M670" s="274">
        <f t="shared" si="259"/>
        <v>762500</v>
      </c>
      <c r="N670" s="274">
        <f t="shared" si="259"/>
        <v>520031</v>
      </c>
      <c r="O670" s="274">
        <f t="shared" si="259"/>
        <v>0</v>
      </c>
      <c r="P670" s="274">
        <f t="shared" si="259"/>
        <v>0</v>
      </c>
      <c r="Q670" s="274">
        <f t="shared" si="259"/>
        <v>0</v>
      </c>
      <c r="R670" s="274">
        <f t="shared" si="259"/>
        <v>0</v>
      </c>
      <c r="S670" s="274"/>
      <c r="T670" s="274"/>
      <c r="U670" s="274"/>
      <c r="V670" s="274">
        <f>SUM(V671:V688)</f>
        <v>0</v>
      </c>
      <c r="W670" s="274">
        <f>SUM(W671:W688)</f>
        <v>0</v>
      </c>
      <c r="X670" s="553">
        <f>SUM(X671:X688)</f>
        <v>0</v>
      </c>
      <c r="Y670" s="274"/>
      <c r="Z670" s="20"/>
      <c r="AA670" s="585">
        <v>-2836463</v>
      </c>
      <c r="AB670" s="289"/>
      <c r="AC670" s="289"/>
      <c r="AD670" s="535">
        <f t="shared" ref="AD670:AD688" si="260">AE670+AJ670</f>
        <v>0</v>
      </c>
      <c r="AE670" s="289"/>
      <c r="AF670" s="423"/>
      <c r="AG670" s="423"/>
      <c r="AH670" s="423"/>
      <c r="AI670" s="423"/>
      <c r="AJ670" s="289"/>
      <c r="AK670" s="20"/>
      <c r="AL670" s="20"/>
      <c r="AM670" s="20"/>
      <c r="AN670" s="20"/>
      <c r="AO670" s="20"/>
      <c r="AP670" s="20"/>
      <c r="AQ670">
        <v>113172</v>
      </c>
    </row>
    <row r="671" spans="1:43" ht="19.2" customHeight="1">
      <c r="A671" s="99"/>
      <c r="B671" s="203"/>
      <c r="C671" s="203" t="str">
        <f t="shared" ref="C671:C688" si="261">LEFT(E671,3)</f>
        <v>213</v>
      </c>
      <c r="D671" s="638" t="str">
        <f t="shared" ref="D671:D688" si="262">LEFT(E671,5)</f>
        <v>21301</v>
      </c>
      <c r="E671" s="219">
        <v>2130101</v>
      </c>
      <c r="F671" s="7" t="s">
        <v>626</v>
      </c>
      <c r="G671" s="283" t="s">
        <v>375</v>
      </c>
      <c r="H671" s="125" t="s">
        <v>65</v>
      </c>
      <c r="I671" s="125">
        <v>301</v>
      </c>
      <c r="J671" s="245">
        <v>509496</v>
      </c>
      <c r="K671" s="621">
        <f t="shared" si="258"/>
        <v>788604</v>
      </c>
      <c r="L671" s="241">
        <v>788604</v>
      </c>
      <c r="M671" s="463"/>
      <c r="N671" s="245"/>
      <c r="O671" s="245"/>
      <c r="P671" s="245"/>
      <c r="Q671" s="553"/>
      <c r="R671" s="553"/>
      <c r="S671" s="553"/>
      <c r="T671" s="553"/>
      <c r="U671" s="553"/>
      <c r="V671" s="553"/>
      <c r="W671" s="553"/>
      <c r="X671" s="553"/>
      <c r="Y671" s="96"/>
      <c r="Z671" s="20"/>
      <c r="AA671" s="585"/>
      <c r="AB671" s="289"/>
      <c r="AC671" s="289"/>
      <c r="AD671" s="535">
        <f t="shared" si="260"/>
        <v>0</v>
      </c>
      <c r="AE671" s="289"/>
      <c r="AF671" s="423"/>
      <c r="AG671" s="423"/>
      <c r="AH671" s="423"/>
      <c r="AI671" s="423"/>
      <c r="AJ671" s="289"/>
      <c r="AK671" s="20"/>
      <c r="AL671" s="20"/>
      <c r="AM671" s="20"/>
      <c r="AN671" s="20"/>
      <c r="AO671" s="20"/>
      <c r="AP671" s="20"/>
    </row>
    <row r="672" spans="1:43" ht="19.2" customHeight="1">
      <c r="A672" s="99"/>
      <c r="B672" s="203"/>
      <c r="C672" s="203" t="str">
        <f t="shared" si="261"/>
        <v>213</v>
      </c>
      <c r="D672" s="638" t="str">
        <f t="shared" si="262"/>
        <v>21301</v>
      </c>
      <c r="E672" s="219">
        <v>2130101</v>
      </c>
      <c r="F672" s="7" t="s">
        <v>626</v>
      </c>
      <c r="G672" s="283" t="s">
        <v>376</v>
      </c>
      <c r="H672" s="125" t="s">
        <v>65</v>
      </c>
      <c r="I672" s="125">
        <v>301</v>
      </c>
      <c r="J672" s="245">
        <v>120000</v>
      </c>
      <c r="K672" s="621">
        <f t="shared" si="258"/>
        <v>151000</v>
      </c>
      <c r="L672" s="281">
        <v>151000</v>
      </c>
      <c r="M672" s="463"/>
      <c r="N672" s="245"/>
      <c r="O672" s="245"/>
      <c r="P672" s="245"/>
      <c r="Q672" s="553"/>
      <c r="R672" s="553"/>
      <c r="S672" s="553"/>
      <c r="T672" s="553"/>
      <c r="U672" s="553"/>
      <c r="V672" s="553"/>
      <c r="W672" s="553"/>
      <c r="X672" s="553"/>
      <c r="Y672" s="96"/>
      <c r="Z672" s="20"/>
      <c r="AA672" s="585"/>
      <c r="AB672" s="289"/>
      <c r="AC672" s="289"/>
      <c r="AD672" s="535">
        <f t="shared" si="260"/>
        <v>0</v>
      </c>
      <c r="AE672" s="289"/>
      <c r="AF672" s="423"/>
      <c r="AG672" s="423"/>
      <c r="AH672" s="423"/>
      <c r="AI672" s="423"/>
      <c r="AJ672" s="289"/>
      <c r="AK672" s="20"/>
      <c r="AL672" s="20"/>
      <c r="AM672" s="20"/>
      <c r="AN672" s="20"/>
      <c r="AO672" s="20"/>
      <c r="AP672" s="20"/>
    </row>
    <row r="673" spans="1:43" ht="19.2" customHeight="1">
      <c r="A673" s="99"/>
      <c r="B673" s="203"/>
      <c r="C673" s="203" t="str">
        <f t="shared" si="261"/>
        <v>213</v>
      </c>
      <c r="D673" s="638" t="str">
        <f t="shared" si="262"/>
        <v>21301</v>
      </c>
      <c r="E673" s="219">
        <v>2130101</v>
      </c>
      <c r="F673" s="7" t="s">
        <v>626</v>
      </c>
      <c r="G673" s="283" t="s">
        <v>377</v>
      </c>
      <c r="H673" s="125" t="s">
        <v>65</v>
      </c>
      <c r="I673" s="125">
        <v>301</v>
      </c>
      <c r="J673" s="245">
        <v>42458</v>
      </c>
      <c r="K673" s="621">
        <f t="shared" si="258"/>
        <v>58485</v>
      </c>
      <c r="L673" s="241">
        <v>58485</v>
      </c>
      <c r="M673" s="463"/>
      <c r="N673" s="245"/>
      <c r="O673" s="245"/>
      <c r="P673" s="245"/>
      <c r="Q673" s="553"/>
      <c r="R673" s="553"/>
      <c r="S673" s="553"/>
      <c r="T673" s="553"/>
      <c r="U673" s="553"/>
      <c r="V673" s="553"/>
      <c r="W673" s="553"/>
      <c r="X673" s="553"/>
      <c r="Y673" s="96"/>
      <c r="Z673" s="20"/>
      <c r="AA673" s="585"/>
      <c r="AB673" s="289"/>
      <c r="AC673" s="289"/>
      <c r="AD673" s="535">
        <f t="shared" si="260"/>
        <v>0</v>
      </c>
      <c r="AE673" s="289"/>
      <c r="AF673" s="423"/>
      <c r="AG673" s="423"/>
      <c r="AH673" s="423"/>
      <c r="AI673" s="423"/>
      <c r="AJ673" s="289"/>
      <c r="AK673" s="20"/>
      <c r="AL673" s="20"/>
      <c r="AM673" s="20"/>
      <c r="AN673" s="20"/>
      <c r="AO673" s="20"/>
      <c r="AP673" s="20"/>
      <c r="AQ673">
        <v>15216</v>
      </c>
    </row>
    <row r="674" spans="1:43" ht="19.2" customHeight="1">
      <c r="A674" s="99"/>
      <c r="B674" s="203"/>
      <c r="C674" s="203" t="str">
        <f t="shared" si="261"/>
        <v>213</v>
      </c>
      <c r="D674" s="638" t="str">
        <f t="shared" si="262"/>
        <v>21301</v>
      </c>
      <c r="E674" s="219">
        <v>2130101</v>
      </c>
      <c r="F674" s="7" t="s">
        <v>626</v>
      </c>
      <c r="G674" s="283" t="s">
        <v>917</v>
      </c>
      <c r="H674" s="125" t="s">
        <v>65</v>
      </c>
      <c r="I674" s="125">
        <v>301</v>
      </c>
      <c r="J674" s="245">
        <v>7200</v>
      </c>
      <c r="K674" s="621">
        <f t="shared" si="258"/>
        <v>0</v>
      </c>
      <c r="L674" s="241"/>
      <c r="M674" s="463"/>
      <c r="N674" s="245"/>
      <c r="O674" s="245"/>
      <c r="P674" s="245"/>
      <c r="Q674" s="553"/>
      <c r="R674" s="553"/>
      <c r="S674" s="553"/>
      <c r="T674" s="553"/>
      <c r="U674" s="553"/>
      <c r="V674" s="553"/>
      <c r="W674" s="553"/>
      <c r="X674" s="553"/>
      <c r="Y674" s="96"/>
      <c r="Z674" s="20"/>
      <c r="AA674" s="585"/>
      <c r="AB674" s="289"/>
      <c r="AC674" s="289"/>
      <c r="AD674" s="535">
        <f t="shared" si="260"/>
        <v>0</v>
      </c>
      <c r="AE674" s="289"/>
      <c r="AF674" s="423"/>
      <c r="AG674" s="423"/>
      <c r="AH674" s="423"/>
      <c r="AI674" s="423"/>
      <c r="AJ674" s="289"/>
      <c r="AK674" s="20"/>
      <c r="AL674" s="20"/>
      <c r="AM674" s="20"/>
      <c r="AN674" s="20"/>
      <c r="AO674" s="20"/>
      <c r="AP674" s="20"/>
    </row>
    <row r="675" spans="1:43" ht="19.2" customHeight="1">
      <c r="A675" s="99"/>
      <c r="B675" s="203"/>
      <c r="C675" s="203" t="str">
        <f>LEFT(E675,3)</f>
        <v>213</v>
      </c>
      <c r="D675" s="638" t="str">
        <f t="shared" si="262"/>
        <v>21301</v>
      </c>
      <c r="E675" s="219">
        <v>2130101</v>
      </c>
      <c r="F675" s="7" t="s">
        <v>626</v>
      </c>
      <c r="G675" s="283" t="s">
        <v>402</v>
      </c>
      <c r="H675" s="125" t="s">
        <v>65</v>
      </c>
      <c r="I675" s="125">
        <v>301</v>
      </c>
      <c r="J675" s="245">
        <v>38400</v>
      </c>
      <c r="K675" s="621">
        <f t="shared" si="258"/>
        <v>38400</v>
      </c>
      <c r="L675" s="241">
        <v>38400</v>
      </c>
      <c r="M675" s="463"/>
      <c r="N675" s="245"/>
      <c r="O675" s="245"/>
      <c r="P675" s="245"/>
      <c r="Q675" s="553"/>
      <c r="R675" s="553"/>
      <c r="S675" s="553"/>
      <c r="T675" s="553"/>
      <c r="U675" s="553"/>
      <c r="V675" s="553"/>
      <c r="W675" s="553"/>
      <c r="X675" s="553"/>
      <c r="Y675" s="96"/>
      <c r="Z675" s="20" t="s">
        <v>2444</v>
      </c>
      <c r="AA675" s="585"/>
      <c r="AB675" s="289"/>
      <c r="AC675" s="289"/>
      <c r="AD675" s="535">
        <f t="shared" si="260"/>
        <v>0</v>
      </c>
      <c r="AE675" s="289"/>
      <c r="AF675" s="423"/>
      <c r="AG675" s="423"/>
      <c r="AH675" s="423"/>
      <c r="AI675" s="423"/>
      <c r="AJ675" s="289"/>
      <c r="AK675" s="20"/>
      <c r="AL675" s="20"/>
      <c r="AM675" s="20"/>
      <c r="AN675" s="20"/>
      <c r="AO675" s="20"/>
      <c r="AP675" s="20"/>
    </row>
    <row r="676" spans="1:43" ht="19.2" customHeight="1">
      <c r="A676" s="99"/>
      <c r="B676" s="203"/>
      <c r="C676" s="203" t="str">
        <f t="shared" si="261"/>
        <v>213</v>
      </c>
      <c r="D676" s="638" t="str">
        <f t="shared" si="262"/>
        <v>21301</v>
      </c>
      <c r="E676" s="219">
        <v>2130101</v>
      </c>
      <c r="F676" s="7" t="s">
        <v>626</v>
      </c>
      <c r="G676" s="283" t="s">
        <v>916</v>
      </c>
      <c r="H676" s="125" t="s">
        <v>65</v>
      </c>
      <c r="I676" s="124">
        <v>302</v>
      </c>
      <c r="J676" s="245">
        <v>100800</v>
      </c>
      <c r="K676" s="621">
        <f t="shared" si="258"/>
        <v>106200</v>
      </c>
      <c r="L676" s="241"/>
      <c r="M676" s="245">
        <v>106200</v>
      </c>
      <c r="O676" s="259"/>
      <c r="P676" s="245"/>
      <c r="Q676" s="553"/>
      <c r="R676" s="553"/>
      <c r="S676" s="553"/>
      <c r="T676" s="553"/>
      <c r="U676" s="553"/>
      <c r="V676" s="553"/>
      <c r="W676" s="553"/>
      <c r="X676" s="553"/>
      <c r="Y676" s="96"/>
      <c r="Z676" s="20"/>
      <c r="AA676" s="585"/>
      <c r="AB676" s="289"/>
      <c r="AC676" s="289"/>
      <c r="AD676" s="535">
        <f t="shared" si="260"/>
        <v>0</v>
      </c>
      <c r="AE676" s="289"/>
      <c r="AF676" s="423"/>
      <c r="AG676" s="423"/>
      <c r="AH676" s="423"/>
      <c r="AI676" s="423"/>
      <c r="AJ676" s="289"/>
      <c r="AK676" s="20"/>
      <c r="AL676" s="20"/>
      <c r="AM676" s="20"/>
      <c r="AN676" s="20"/>
      <c r="AO676" s="20"/>
      <c r="AP676" s="20"/>
    </row>
    <row r="677" spans="1:43" ht="19.2" customHeight="1">
      <c r="A677" s="99"/>
      <c r="B677" s="203"/>
      <c r="C677" s="203" t="str">
        <f t="shared" si="261"/>
        <v>213</v>
      </c>
      <c r="D677" s="638" t="str">
        <f t="shared" si="262"/>
        <v>21301</v>
      </c>
      <c r="E677" s="219">
        <v>2130101</v>
      </c>
      <c r="F677" s="7" t="s">
        <v>626</v>
      </c>
      <c r="G677" s="283" t="s">
        <v>378</v>
      </c>
      <c r="H677" s="125" t="s">
        <v>65</v>
      </c>
      <c r="I677" s="125">
        <v>303</v>
      </c>
      <c r="J677" s="245">
        <v>61140</v>
      </c>
      <c r="K677" s="621">
        <f t="shared" si="258"/>
        <v>119771</v>
      </c>
      <c r="L677" s="241"/>
      <c r="M677" s="463"/>
      <c r="N677" s="245">
        <v>119771</v>
      </c>
      <c r="O677" s="259"/>
      <c r="P677" s="245"/>
      <c r="Q677" s="553"/>
      <c r="R677" s="553"/>
      <c r="S677" s="553"/>
      <c r="T677" s="553"/>
      <c r="U677" s="553"/>
      <c r="V677" s="553"/>
      <c r="W677" s="553"/>
      <c r="X677" s="553"/>
      <c r="Y677" s="96"/>
      <c r="Z677" s="20"/>
      <c r="AA677" s="585"/>
      <c r="AB677" s="289"/>
      <c r="AC677" s="289"/>
      <c r="AD677" s="535">
        <f t="shared" si="260"/>
        <v>0</v>
      </c>
      <c r="AE677" s="289"/>
      <c r="AF677" s="423"/>
      <c r="AG677" s="423"/>
      <c r="AH677" s="423"/>
      <c r="AI677" s="423"/>
      <c r="AJ677" s="289"/>
      <c r="AK677" s="20"/>
      <c r="AL677" s="20"/>
      <c r="AM677" s="20"/>
      <c r="AN677" s="20"/>
      <c r="AO677" s="20"/>
      <c r="AP677" s="20"/>
    </row>
    <row r="678" spans="1:43" ht="19.2" customHeight="1">
      <c r="A678" s="99"/>
      <c r="B678" s="203"/>
      <c r="C678" s="203" t="str">
        <f t="shared" si="261"/>
        <v>213</v>
      </c>
      <c r="D678" s="638" t="str">
        <f t="shared" si="262"/>
        <v>21301</v>
      </c>
      <c r="E678" s="219">
        <v>2130101</v>
      </c>
      <c r="F678" s="7" t="s">
        <v>626</v>
      </c>
      <c r="G678" s="283" t="s">
        <v>446</v>
      </c>
      <c r="H678" s="125" t="s">
        <v>65</v>
      </c>
      <c r="I678" s="125">
        <v>302</v>
      </c>
      <c r="J678" s="245">
        <v>40000</v>
      </c>
      <c r="K678" s="621">
        <f t="shared" si="258"/>
        <v>40000</v>
      </c>
      <c r="L678" s="241"/>
      <c r="M678" s="463">
        <v>40000</v>
      </c>
      <c r="N678" s="245"/>
      <c r="O678" s="245"/>
      <c r="P678" s="245"/>
      <c r="Q678" s="553"/>
      <c r="R678" s="553"/>
      <c r="S678" s="553"/>
      <c r="T678" s="553"/>
      <c r="U678" s="553"/>
      <c r="V678" s="553"/>
      <c r="W678" s="553"/>
      <c r="X678" s="553"/>
      <c r="Y678" s="96"/>
      <c r="Z678" s="20"/>
      <c r="AA678" s="585"/>
      <c r="AB678" s="289"/>
      <c r="AC678" s="289"/>
      <c r="AD678" s="535">
        <f t="shared" si="260"/>
        <v>0</v>
      </c>
      <c r="AE678" s="289"/>
      <c r="AF678" s="423"/>
      <c r="AG678" s="423"/>
      <c r="AH678" s="423"/>
      <c r="AI678" s="423"/>
      <c r="AJ678" s="289"/>
      <c r="AK678" s="20"/>
      <c r="AL678" s="20"/>
      <c r="AM678" s="20"/>
      <c r="AN678" s="20"/>
      <c r="AO678" s="20"/>
      <c r="AP678" s="20"/>
    </row>
    <row r="679" spans="1:43" ht="19.2" customHeight="1">
      <c r="A679" s="99"/>
      <c r="B679" s="203"/>
      <c r="C679" s="203" t="str">
        <f t="shared" si="261"/>
        <v>213</v>
      </c>
      <c r="D679" s="638" t="str">
        <f t="shared" si="262"/>
        <v>21301</v>
      </c>
      <c r="E679" s="219">
        <v>2130101</v>
      </c>
      <c r="F679" s="635" t="s">
        <v>626</v>
      </c>
      <c r="G679" s="283" t="s">
        <v>382</v>
      </c>
      <c r="H679" s="125" t="s">
        <v>65</v>
      </c>
      <c r="I679" s="125">
        <v>302</v>
      </c>
      <c r="J679" s="245">
        <v>18000</v>
      </c>
      <c r="K679" s="621">
        <f t="shared" si="258"/>
        <v>22500</v>
      </c>
      <c r="L679" s="241"/>
      <c r="M679" s="245">
        <v>22500</v>
      </c>
      <c r="N679" s="245"/>
      <c r="O679" s="245"/>
      <c r="P679" s="245"/>
      <c r="Q679" s="553"/>
      <c r="R679" s="553"/>
      <c r="S679" s="553"/>
      <c r="T679" s="553"/>
      <c r="U679" s="553"/>
      <c r="V679" s="553"/>
      <c r="W679" s="553"/>
      <c r="X679" s="553"/>
      <c r="Y679" s="96"/>
      <c r="Z679" s="20"/>
      <c r="AA679" s="585"/>
      <c r="AB679" s="289"/>
      <c r="AC679" s="289"/>
      <c r="AD679" s="535">
        <f t="shared" si="260"/>
        <v>0</v>
      </c>
      <c r="AE679" s="289"/>
      <c r="AF679" s="423"/>
      <c r="AG679" s="423"/>
      <c r="AH679" s="423"/>
      <c r="AI679" s="423"/>
      <c r="AJ679" s="289"/>
      <c r="AK679" s="20"/>
      <c r="AL679" s="20"/>
      <c r="AM679" s="20"/>
      <c r="AN679" s="20"/>
      <c r="AO679" s="20"/>
      <c r="AP679" s="20"/>
    </row>
    <row r="680" spans="1:43" ht="19.2" customHeight="1">
      <c r="A680" s="94"/>
      <c r="B680" s="203"/>
      <c r="C680" s="203" t="str">
        <f t="shared" ref="C680:C686" si="263">LEFT(E680,3)</f>
        <v>213</v>
      </c>
      <c r="D680" s="638" t="str">
        <f t="shared" ref="D680:D686" si="264">LEFT(E680,5)</f>
        <v>21301</v>
      </c>
      <c r="E680" s="219">
        <v>2130101</v>
      </c>
      <c r="F680" s="7" t="s">
        <v>626</v>
      </c>
      <c r="G680" s="291" t="s">
        <v>677</v>
      </c>
      <c r="H680" s="125" t="s">
        <v>70</v>
      </c>
      <c r="I680" s="125">
        <v>302</v>
      </c>
      <c r="J680" s="245">
        <v>2000</v>
      </c>
      <c r="K680" s="621">
        <f t="shared" ref="K680:K686" si="265">SUM(L680:X680)</f>
        <v>20000</v>
      </c>
      <c r="L680" s="241"/>
      <c r="M680" s="271">
        <v>20000</v>
      </c>
      <c r="N680" s="259"/>
      <c r="O680" s="259"/>
      <c r="P680" s="245"/>
      <c r="Q680" s="553"/>
      <c r="R680" s="553"/>
      <c r="S680" s="553"/>
      <c r="T680" s="553"/>
      <c r="U680" s="553"/>
      <c r="V680" s="553"/>
      <c r="W680" s="553"/>
      <c r="X680" s="553"/>
      <c r="Y680" s="96"/>
      <c r="Z680" s="20"/>
      <c r="AA680" s="585"/>
      <c r="AB680" s="289"/>
      <c r="AC680" s="289"/>
      <c r="AD680" s="535">
        <f>AE680+AJ680</f>
        <v>0</v>
      </c>
      <c r="AE680" s="289"/>
      <c r="AF680" s="423"/>
      <c r="AG680" s="423"/>
      <c r="AH680" s="423"/>
      <c r="AI680" s="423"/>
      <c r="AJ680" s="289"/>
      <c r="AK680" s="20"/>
      <c r="AL680" s="20"/>
      <c r="AM680" s="20"/>
      <c r="AN680" s="20"/>
      <c r="AO680" s="20"/>
      <c r="AP680" s="20"/>
    </row>
    <row r="681" spans="1:43" ht="19.2" customHeight="1">
      <c r="A681" s="94"/>
      <c r="B681" s="203"/>
      <c r="C681" s="203" t="str">
        <f t="shared" si="263"/>
        <v>213</v>
      </c>
      <c r="D681" s="638" t="str">
        <f t="shared" si="264"/>
        <v>21301</v>
      </c>
      <c r="E681" s="219">
        <v>2130101</v>
      </c>
      <c r="F681" s="7" t="s">
        <v>626</v>
      </c>
      <c r="G681" s="291" t="s">
        <v>678</v>
      </c>
      <c r="H681" s="125" t="s">
        <v>70</v>
      </c>
      <c r="I681" s="125">
        <v>302</v>
      </c>
      <c r="J681" s="245">
        <v>10000</v>
      </c>
      <c r="K681" s="621">
        <f t="shared" si="265"/>
        <v>10000</v>
      </c>
      <c r="L681" s="241"/>
      <c r="M681" s="271">
        <v>10000</v>
      </c>
      <c r="N681" s="259"/>
      <c r="O681" s="259"/>
      <c r="P681" s="245"/>
      <c r="Q681" s="553"/>
      <c r="R681" s="553"/>
      <c r="S681" s="553"/>
      <c r="T681" s="553"/>
      <c r="U681" s="553"/>
      <c r="V681" s="553"/>
      <c r="W681" s="553"/>
      <c r="X681" s="553"/>
      <c r="Y681" s="96"/>
      <c r="Z681" s="20"/>
      <c r="AA681" s="585"/>
      <c r="AB681" s="289"/>
      <c r="AC681" s="289"/>
      <c r="AD681" s="535">
        <f>AE681+AJ681</f>
        <v>0</v>
      </c>
      <c r="AE681" s="289"/>
      <c r="AF681" s="423"/>
      <c r="AG681" s="423"/>
      <c r="AH681" s="423"/>
      <c r="AI681" s="423"/>
      <c r="AJ681" s="289"/>
      <c r="AK681" s="20"/>
      <c r="AL681" s="20"/>
      <c r="AM681" s="20"/>
      <c r="AN681" s="20"/>
      <c r="AO681" s="20"/>
      <c r="AP681" s="20"/>
    </row>
    <row r="682" spans="1:43" ht="19.2" customHeight="1">
      <c r="A682" s="94"/>
      <c r="B682" s="203"/>
      <c r="C682" s="203" t="str">
        <f t="shared" si="263"/>
        <v>213</v>
      </c>
      <c r="D682" s="638" t="str">
        <f t="shared" si="264"/>
        <v>21301</v>
      </c>
      <c r="E682" s="219">
        <v>2130101</v>
      </c>
      <c r="F682" s="7" t="s">
        <v>626</v>
      </c>
      <c r="G682" s="291" t="s">
        <v>679</v>
      </c>
      <c r="H682" s="125" t="s">
        <v>70</v>
      </c>
      <c r="I682" s="125">
        <v>302</v>
      </c>
      <c r="J682" s="245">
        <v>20000</v>
      </c>
      <c r="K682" s="621">
        <f t="shared" si="265"/>
        <v>20000</v>
      </c>
      <c r="L682" s="241"/>
      <c r="M682" s="271">
        <v>20000</v>
      </c>
      <c r="N682" s="259"/>
      <c r="O682" s="259"/>
      <c r="P682" s="245"/>
      <c r="Q682" s="553"/>
      <c r="R682" s="553"/>
      <c r="S682" s="553"/>
      <c r="T682" s="553"/>
      <c r="U682" s="553"/>
      <c r="V682" s="553"/>
      <c r="W682" s="553"/>
      <c r="X682" s="553"/>
      <c r="Y682" s="96"/>
      <c r="Z682" s="20"/>
      <c r="AA682" s="585"/>
      <c r="AB682" s="289"/>
      <c r="AC682" s="289"/>
      <c r="AD682" s="535">
        <f>AE682+AJ682</f>
        <v>0</v>
      </c>
      <c r="AE682" s="289"/>
      <c r="AF682" s="423"/>
      <c r="AG682" s="423"/>
      <c r="AH682" s="423"/>
      <c r="AI682" s="423"/>
      <c r="AJ682" s="289"/>
      <c r="AK682" s="20"/>
      <c r="AL682" s="20"/>
      <c r="AM682" s="20"/>
      <c r="AN682" s="20"/>
      <c r="AO682" s="20"/>
      <c r="AP682" s="20"/>
    </row>
    <row r="683" spans="1:43" ht="19.2" customHeight="1">
      <c r="A683" s="94"/>
      <c r="B683" s="637"/>
      <c r="C683" s="637" t="str">
        <f t="shared" si="263"/>
        <v>213</v>
      </c>
      <c r="D683" s="638" t="str">
        <f t="shared" si="264"/>
        <v>21301</v>
      </c>
      <c r="E683" s="638">
        <v>2130101</v>
      </c>
      <c r="F683" s="635" t="s">
        <v>222</v>
      </c>
      <c r="G683" s="680" t="s">
        <v>2359</v>
      </c>
      <c r="H683" s="683" t="s">
        <v>2372</v>
      </c>
      <c r="I683" s="125">
        <v>302</v>
      </c>
      <c r="J683" s="245"/>
      <c r="K683" s="621">
        <f t="shared" si="265"/>
        <v>50000</v>
      </c>
      <c r="L683" s="241"/>
      <c r="M683" s="271">
        <v>50000</v>
      </c>
      <c r="N683" s="259"/>
      <c r="O683" s="259"/>
      <c r="P683" s="245"/>
      <c r="Q683" s="553"/>
      <c r="R683" s="553"/>
      <c r="S683" s="553"/>
      <c r="T683" s="553"/>
      <c r="U683" s="553"/>
      <c r="V683" s="553"/>
      <c r="W683" s="553"/>
      <c r="X683" s="553"/>
      <c r="Y683" s="96"/>
      <c r="Z683" s="20"/>
      <c r="AA683" s="585"/>
      <c r="AB683" s="289"/>
      <c r="AC683" s="289"/>
      <c r="AD683" s="535"/>
      <c r="AE683" s="289"/>
      <c r="AF683" s="423"/>
      <c r="AG683" s="423"/>
      <c r="AH683" s="423"/>
      <c r="AI683" s="423"/>
      <c r="AJ683" s="289"/>
      <c r="AK683" s="20"/>
      <c r="AL683" s="20"/>
      <c r="AM683" s="20"/>
      <c r="AN683" s="20"/>
      <c r="AO683" s="20"/>
      <c r="AP683" s="20"/>
    </row>
    <row r="684" spans="1:43" ht="19.2" customHeight="1">
      <c r="A684" s="94"/>
      <c r="B684" s="637"/>
      <c r="C684" s="637" t="str">
        <f t="shared" ref="C684" si="266">LEFT(E684,3)</f>
        <v>213</v>
      </c>
      <c r="D684" s="638" t="str">
        <f t="shared" ref="D684" si="267">LEFT(E684,5)</f>
        <v>21301</v>
      </c>
      <c r="E684" s="638">
        <v>2130101</v>
      </c>
      <c r="F684" s="635" t="s">
        <v>222</v>
      </c>
      <c r="G684" s="283" t="s">
        <v>2457</v>
      </c>
      <c r="H684" s="683" t="s">
        <v>71</v>
      </c>
      <c r="I684" s="125">
        <v>303</v>
      </c>
      <c r="J684" s="245"/>
      <c r="K684" s="621">
        <f t="shared" si="265"/>
        <v>15000</v>
      </c>
      <c r="L684" s="241"/>
      <c r="M684" s="271">
        <v>15000</v>
      </c>
      <c r="N684" s="259"/>
      <c r="O684" s="259"/>
      <c r="P684" s="245"/>
      <c r="Q684" s="553"/>
      <c r="R684" s="553"/>
      <c r="S684" s="553"/>
      <c r="T684" s="553"/>
      <c r="U684" s="553"/>
      <c r="V684" s="553"/>
      <c r="W684" s="553"/>
      <c r="X684" s="553"/>
      <c r="Y684" s="96"/>
      <c r="Z684" s="20"/>
      <c r="AA684" s="585"/>
      <c r="AB684" s="289"/>
      <c r="AC684" s="289"/>
      <c r="AD684" s="535"/>
      <c r="AE684" s="289"/>
      <c r="AF684" s="423"/>
      <c r="AG684" s="423"/>
      <c r="AH684" s="423"/>
      <c r="AI684" s="423"/>
      <c r="AJ684" s="289"/>
      <c r="AK684" s="20"/>
      <c r="AL684" s="20"/>
      <c r="AM684" s="20"/>
      <c r="AN684" s="20"/>
      <c r="AO684" s="20"/>
      <c r="AP684" s="20"/>
    </row>
    <row r="685" spans="1:43" ht="19.2" customHeight="1">
      <c r="A685" s="94"/>
      <c r="B685" s="203"/>
      <c r="C685" s="203" t="str">
        <f t="shared" si="263"/>
        <v>213</v>
      </c>
      <c r="D685" s="638" t="str">
        <f t="shared" si="264"/>
        <v>21307</v>
      </c>
      <c r="E685" s="219">
        <v>2130705</v>
      </c>
      <c r="F685" s="7" t="s">
        <v>626</v>
      </c>
      <c r="G685" s="34" t="s">
        <v>560</v>
      </c>
      <c r="H685" s="125" t="s">
        <v>70</v>
      </c>
      <c r="I685" s="125">
        <v>302</v>
      </c>
      <c r="J685" s="245">
        <v>261280</v>
      </c>
      <c r="K685" s="621">
        <f t="shared" si="265"/>
        <v>372060</v>
      </c>
      <c r="L685" s="241"/>
      <c r="M685" s="271">
        <v>154080</v>
      </c>
      <c r="N685" s="259">
        <v>217980</v>
      </c>
      <c r="O685" s="259"/>
      <c r="P685" s="245"/>
      <c r="Q685" s="553"/>
      <c r="R685" s="553"/>
      <c r="S685" s="553"/>
      <c r="T685" s="553"/>
      <c r="U685" s="553"/>
      <c r="V685" s="553"/>
      <c r="W685" s="553"/>
      <c r="X685" s="553"/>
      <c r="Y685" s="96"/>
      <c r="Z685" s="20"/>
      <c r="AA685" s="585"/>
      <c r="AB685" s="289"/>
      <c r="AC685" s="289"/>
      <c r="AD685" s="535">
        <f>AE685+AJ685</f>
        <v>0</v>
      </c>
      <c r="AE685" s="289"/>
      <c r="AF685" s="423"/>
      <c r="AG685" s="423"/>
      <c r="AH685" s="423"/>
      <c r="AI685" s="423"/>
      <c r="AJ685" s="289"/>
      <c r="AK685" s="20"/>
      <c r="AL685" s="20"/>
      <c r="AM685" s="20"/>
      <c r="AN685" s="20"/>
      <c r="AO685" s="20"/>
      <c r="AP685" s="20"/>
    </row>
    <row r="686" spans="1:43" ht="19.2" customHeight="1">
      <c r="A686" s="94"/>
      <c r="B686" s="203"/>
      <c r="C686" s="203" t="str">
        <f t="shared" si="263"/>
        <v>213</v>
      </c>
      <c r="D686" s="638" t="str">
        <f t="shared" si="264"/>
        <v>21307</v>
      </c>
      <c r="E686" s="638">
        <v>2130705</v>
      </c>
      <c r="F686" s="7" t="s">
        <v>626</v>
      </c>
      <c r="G686" s="34" t="s">
        <v>406</v>
      </c>
      <c r="H686" s="125" t="s">
        <v>70</v>
      </c>
      <c r="I686" s="125">
        <v>302</v>
      </c>
      <c r="J686" s="245">
        <v>114160</v>
      </c>
      <c r="K686" s="621">
        <f t="shared" si="265"/>
        <v>277000</v>
      </c>
      <c r="L686" s="241"/>
      <c r="M686" s="271">
        <v>94720</v>
      </c>
      <c r="N686" s="259">
        <v>182280</v>
      </c>
      <c r="O686" s="259"/>
      <c r="P686" s="245"/>
      <c r="Q686" s="553"/>
      <c r="R686" s="553"/>
      <c r="S686" s="553"/>
      <c r="T686" s="553"/>
      <c r="U686" s="553"/>
      <c r="V686" s="553"/>
      <c r="W686" s="553"/>
      <c r="X686" s="553"/>
      <c r="Y686" s="96"/>
      <c r="Z686" s="20"/>
      <c r="AA686" s="585"/>
      <c r="AB686" s="289"/>
      <c r="AC686" s="289"/>
      <c r="AD686" s="535">
        <f>AE686+AJ686</f>
        <v>0</v>
      </c>
      <c r="AE686" s="289"/>
      <c r="AF686" s="423"/>
      <c r="AG686" s="423"/>
      <c r="AH686" s="423"/>
      <c r="AI686" s="423"/>
      <c r="AJ686" s="289"/>
      <c r="AK686" s="20"/>
      <c r="AL686" s="20"/>
      <c r="AM686" s="20"/>
      <c r="AN686" s="20"/>
      <c r="AO686" s="20"/>
      <c r="AP686" s="20"/>
    </row>
    <row r="687" spans="1:43" ht="19.2" customHeight="1">
      <c r="A687" s="94"/>
      <c r="B687" s="637"/>
      <c r="C687" s="637"/>
      <c r="D687" s="638"/>
      <c r="E687" s="638"/>
      <c r="F687" s="635"/>
      <c r="G687" s="34"/>
      <c r="H687" s="125"/>
      <c r="I687" s="125"/>
      <c r="J687" s="245"/>
      <c r="K687" s="621"/>
      <c r="L687" s="241"/>
      <c r="M687" s="271"/>
      <c r="N687" s="259"/>
      <c r="O687" s="259"/>
      <c r="P687" s="245"/>
      <c r="Q687" s="553"/>
      <c r="R687" s="553"/>
      <c r="S687" s="553"/>
      <c r="T687" s="553"/>
      <c r="U687" s="553"/>
      <c r="V687" s="553"/>
      <c r="W687" s="553"/>
      <c r="X687" s="553"/>
      <c r="Y687" s="96"/>
      <c r="Z687" s="20"/>
      <c r="AA687" s="585"/>
      <c r="AB687" s="289"/>
      <c r="AC687" s="289"/>
      <c r="AD687" s="535"/>
      <c r="AE687" s="289"/>
      <c r="AF687" s="423"/>
      <c r="AG687" s="423"/>
      <c r="AH687" s="423"/>
      <c r="AI687" s="423"/>
      <c r="AJ687" s="289"/>
      <c r="AK687" s="20"/>
      <c r="AL687" s="20"/>
      <c r="AM687" s="20"/>
      <c r="AN687" s="20"/>
      <c r="AO687" s="20"/>
      <c r="AP687" s="20"/>
    </row>
    <row r="688" spans="1:43" ht="19.2" customHeight="1">
      <c r="A688" s="99"/>
      <c r="B688" s="203"/>
      <c r="C688" s="203" t="str">
        <f t="shared" si="261"/>
        <v>213</v>
      </c>
      <c r="D688" s="638" t="str">
        <f t="shared" si="262"/>
        <v>21301</v>
      </c>
      <c r="E688" s="219">
        <v>2130101</v>
      </c>
      <c r="F688" s="7" t="s">
        <v>626</v>
      </c>
      <c r="G688" s="283" t="s">
        <v>401</v>
      </c>
      <c r="H688" s="125" t="s">
        <v>65</v>
      </c>
      <c r="I688" s="125">
        <v>302</v>
      </c>
      <c r="J688" s="245">
        <v>330000</v>
      </c>
      <c r="K688" s="621">
        <f t="shared" si="258"/>
        <v>230000</v>
      </c>
      <c r="L688" s="241"/>
      <c r="M688" s="463">
        <v>230000</v>
      </c>
      <c r="N688" s="245"/>
      <c r="O688" s="245"/>
      <c r="P688" s="245"/>
      <c r="Q688" s="553"/>
      <c r="R688" s="553"/>
      <c r="S688" s="553"/>
      <c r="T688" s="553"/>
      <c r="U688" s="553"/>
      <c r="V688" s="553"/>
      <c r="W688" s="553"/>
      <c r="X688" s="553"/>
      <c r="Y688" s="96"/>
      <c r="Z688" s="34" t="s">
        <v>439</v>
      </c>
      <c r="AA688" s="586"/>
      <c r="AB688" s="548"/>
      <c r="AC688" s="548"/>
      <c r="AD688" s="535">
        <f t="shared" si="260"/>
        <v>0</v>
      </c>
      <c r="AE688" s="548"/>
      <c r="AF688" s="423"/>
      <c r="AG688" s="423"/>
      <c r="AH688" s="423"/>
      <c r="AI688" s="423"/>
      <c r="AJ688" s="289"/>
      <c r="AK688" s="20"/>
      <c r="AL688" s="20"/>
      <c r="AM688" s="20"/>
      <c r="AN688" s="20"/>
      <c r="AO688" s="20"/>
      <c r="AP688" s="20"/>
    </row>
    <row r="689" spans="1:42" ht="19.2" customHeight="1">
      <c r="A689" s="94"/>
      <c r="B689" s="203"/>
      <c r="C689" s="203"/>
      <c r="D689" s="638"/>
      <c r="E689" s="219"/>
      <c r="F689" s="7"/>
      <c r="G689" s="291"/>
      <c r="H689" s="125"/>
      <c r="I689" s="125"/>
      <c r="J689" s="245"/>
      <c r="K689" s="621">
        <f t="shared" si="250"/>
        <v>0</v>
      </c>
      <c r="L689" s="241"/>
      <c r="M689" s="271"/>
      <c r="N689" s="259"/>
      <c r="O689" s="259"/>
      <c r="P689" s="245"/>
      <c r="Q689" s="553"/>
      <c r="R689" s="553"/>
      <c r="S689" s="553"/>
      <c r="T689" s="553"/>
      <c r="U689" s="553"/>
      <c r="V689" s="553"/>
      <c r="W689" s="553"/>
      <c r="X689" s="553"/>
      <c r="Y689" s="96"/>
      <c r="Z689" s="20"/>
      <c r="AA689" s="585"/>
      <c r="AB689" s="289"/>
      <c r="AC689" s="289"/>
      <c r="AD689" s="535">
        <f t="shared" si="236"/>
        <v>0</v>
      </c>
      <c r="AE689" s="289"/>
      <c r="AF689" s="423"/>
      <c r="AG689" s="423"/>
      <c r="AH689" s="423"/>
      <c r="AI689" s="423"/>
      <c r="AJ689" s="289"/>
      <c r="AK689" s="20"/>
      <c r="AL689" s="20"/>
      <c r="AM689" s="20"/>
      <c r="AN689" s="20"/>
      <c r="AO689" s="20"/>
      <c r="AP689" s="20"/>
    </row>
    <row r="690" spans="1:42" s="47" customFormat="1" ht="19.2" customHeight="1">
      <c r="A690" s="99" t="s">
        <v>587</v>
      </c>
      <c r="B690" s="203">
        <v>5</v>
      </c>
      <c r="C690" s="203"/>
      <c r="D690" s="638" t="str">
        <f>LEFT(E690,5)</f>
        <v/>
      </c>
      <c r="E690" s="219"/>
      <c r="F690" s="99"/>
      <c r="G690" s="290"/>
      <c r="H690" s="126"/>
      <c r="I690" s="126"/>
      <c r="J690" s="249">
        <v>596326</v>
      </c>
      <c r="K690" s="621">
        <f t="shared" si="250"/>
        <v>719676</v>
      </c>
      <c r="L690" s="241">
        <f t="shared" ref="L690:R690" si="268">SUM(L691:L703)</f>
        <v>401839</v>
      </c>
      <c r="M690" s="279">
        <f t="shared" si="268"/>
        <v>190860</v>
      </c>
      <c r="N690" s="279">
        <f t="shared" si="268"/>
        <v>126977</v>
      </c>
      <c r="O690" s="279">
        <f t="shared" si="268"/>
        <v>0</v>
      </c>
      <c r="P690" s="279">
        <f t="shared" si="268"/>
        <v>0</v>
      </c>
      <c r="Q690" s="279">
        <f t="shared" si="268"/>
        <v>0</v>
      </c>
      <c r="R690" s="279">
        <f t="shared" si="268"/>
        <v>0</v>
      </c>
      <c r="S690" s="279"/>
      <c r="T690" s="279"/>
      <c r="U690" s="279"/>
      <c r="V690" s="279">
        <f>SUM(V691:V703)</f>
        <v>0</v>
      </c>
      <c r="W690" s="279">
        <f>SUM(W691:W703)</f>
        <v>0</v>
      </c>
      <c r="X690" s="443">
        <f>SUM(X691:X703)</f>
        <v>0</v>
      </c>
      <c r="Y690" s="249"/>
      <c r="Z690" s="103"/>
      <c r="AA690" s="587">
        <v>430280</v>
      </c>
      <c r="AB690" s="588"/>
      <c r="AC690" s="588"/>
      <c r="AD690" s="535">
        <f t="shared" si="236"/>
        <v>0</v>
      </c>
      <c r="AE690" s="588"/>
      <c r="AF690" s="454"/>
      <c r="AG690" s="454"/>
      <c r="AH690" s="454"/>
      <c r="AI690" s="454"/>
      <c r="AJ690" s="588"/>
      <c r="AK690" s="103"/>
      <c r="AL690" s="103"/>
      <c r="AM690" s="103"/>
      <c r="AN690" s="103"/>
      <c r="AO690" s="103"/>
      <c r="AP690" s="103"/>
    </row>
    <row r="691" spans="1:42" s="47" customFormat="1" ht="19.2" customHeight="1">
      <c r="A691" s="99"/>
      <c r="B691" s="203"/>
      <c r="C691" s="203" t="str">
        <f t="shared" ref="C691:C699" si="269">LEFT(E691,3)</f>
        <v>213</v>
      </c>
      <c r="D691" s="638" t="str">
        <f t="shared" ref="D691:D699" si="270">LEFT(E691,5)</f>
        <v>21301</v>
      </c>
      <c r="E691" s="219">
        <v>2130104</v>
      </c>
      <c r="F691" s="7" t="s">
        <v>587</v>
      </c>
      <c r="G691" s="283" t="s">
        <v>375</v>
      </c>
      <c r="H691" s="37" t="s">
        <v>65</v>
      </c>
      <c r="I691" s="126">
        <v>301</v>
      </c>
      <c r="J691" s="249">
        <v>188880</v>
      </c>
      <c r="K691" s="621">
        <f t="shared" si="250"/>
        <v>302436</v>
      </c>
      <c r="L691" s="241">
        <v>302436</v>
      </c>
      <c r="M691" s="471"/>
      <c r="N691" s="249"/>
      <c r="O691" s="249"/>
      <c r="P691" s="249"/>
      <c r="Q691" s="443"/>
      <c r="R691" s="443"/>
      <c r="S691" s="443"/>
      <c r="T691" s="443"/>
      <c r="U691" s="443"/>
      <c r="V691" s="443"/>
      <c r="W691" s="443"/>
      <c r="X691" s="443"/>
      <c r="Y691" s="249"/>
      <c r="Z691" s="103"/>
      <c r="AA691" s="587"/>
      <c r="AB691" s="588"/>
      <c r="AC691" s="588"/>
      <c r="AD691" s="535">
        <f t="shared" si="236"/>
        <v>0</v>
      </c>
      <c r="AE691" s="588"/>
      <c r="AF691" s="454"/>
      <c r="AG691" s="454"/>
      <c r="AH691" s="454"/>
      <c r="AI691" s="454"/>
      <c r="AJ691" s="588"/>
      <c r="AK691" s="103"/>
      <c r="AL691" s="103"/>
      <c r="AM691" s="103"/>
      <c r="AN691" s="103"/>
      <c r="AO691" s="103"/>
      <c r="AP691" s="103"/>
    </row>
    <row r="692" spans="1:42" s="47" customFormat="1" ht="19.2" customHeight="1">
      <c r="A692" s="99"/>
      <c r="B692" s="203"/>
      <c r="C692" s="203" t="str">
        <f t="shared" si="269"/>
        <v>213</v>
      </c>
      <c r="D692" s="638" t="str">
        <f t="shared" si="270"/>
        <v>21301</v>
      </c>
      <c r="E692" s="219">
        <v>2130104</v>
      </c>
      <c r="F692" s="7" t="s">
        <v>587</v>
      </c>
      <c r="G692" s="283" t="s">
        <v>376</v>
      </c>
      <c r="H692" s="37" t="s">
        <v>65</v>
      </c>
      <c r="I692" s="126">
        <v>301</v>
      </c>
      <c r="J692" s="249">
        <v>40000</v>
      </c>
      <c r="K692" s="621">
        <f t="shared" si="250"/>
        <v>55000</v>
      </c>
      <c r="L692" s="281">
        <v>55000</v>
      </c>
      <c r="M692" s="471"/>
      <c r="N692" s="249"/>
      <c r="O692" s="249"/>
      <c r="P692" s="249"/>
      <c r="Q692" s="443"/>
      <c r="R692" s="443"/>
      <c r="S692" s="443"/>
      <c r="T692" s="443"/>
      <c r="U692" s="443"/>
      <c r="V692" s="443"/>
      <c r="W692" s="443"/>
      <c r="X692" s="443"/>
      <c r="Y692" s="249"/>
      <c r="Z692" s="103"/>
      <c r="AA692" s="587"/>
      <c r="AB692" s="588"/>
      <c r="AC692" s="588"/>
      <c r="AD692" s="535">
        <f t="shared" si="236"/>
        <v>0</v>
      </c>
      <c r="AE692" s="588"/>
      <c r="AF692" s="454"/>
      <c r="AG692" s="454"/>
      <c r="AH692" s="454"/>
      <c r="AI692" s="454"/>
      <c r="AJ692" s="588"/>
      <c r="AK692" s="103"/>
      <c r="AL692" s="103"/>
      <c r="AM692" s="103"/>
      <c r="AN692" s="103"/>
      <c r="AO692" s="103"/>
      <c r="AP692" s="103"/>
    </row>
    <row r="693" spans="1:42" s="47" customFormat="1" ht="19.2" customHeight="1">
      <c r="A693" s="99"/>
      <c r="B693" s="203"/>
      <c r="C693" s="203" t="str">
        <f t="shared" si="269"/>
        <v>213</v>
      </c>
      <c r="D693" s="638" t="str">
        <f t="shared" si="270"/>
        <v>21301</v>
      </c>
      <c r="E693" s="219">
        <v>2130104</v>
      </c>
      <c r="F693" s="7" t="s">
        <v>587</v>
      </c>
      <c r="G693" s="283" t="s">
        <v>377</v>
      </c>
      <c r="H693" s="37" t="s">
        <v>65</v>
      </c>
      <c r="I693" s="126">
        <v>301</v>
      </c>
      <c r="J693" s="249">
        <v>15740</v>
      </c>
      <c r="K693" s="621">
        <f t="shared" si="250"/>
        <v>25203</v>
      </c>
      <c r="L693" s="241">
        <v>25203</v>
      </c>
      <c r="M693" s="471"/>
      <c r="N693" s="249"/>
      <c r="O693" s="249"/>
      <c r="P693" s="249"/>
      <c r="Q693" s="443"/>
      <c r="R693" s="443"/>
      <c r="S693" s="443"/>
      <c r="T693" s="443"/>
      <c r="U693" s="443"/>
      <c r="V693" s="443"/>
      <c r="W693" s="443"/>
      <c r="X693" s="443"/>
      <c r="Y693" s="249"/>
      <c r="Z693" s="103"/>
      <c r="AA693" s="587"/>
      <c r="AB693" s="588"/>
      <c r="AC693" s="588"/>
      <c r="AD693" s="535">
        <f t="shared" si="236"/>
        <v>0</v>
      </c>
      <c r="AE693" s="588"/>
      <c r="AF693" s="454"/>
      <c r="AG693" s="454"/>
      <c r="AH693" s="454"/>
      <c r="AI693" s="454"/>
      <c r="AJ693" s="588"/>
      <c r="AK693" s="103"/>
      <c r="AL693" s="103"/>
      <c r="AM693" s="103"/>
      <c r="AN693" s="103"/>
      <c r="AO693" s="103"/>
      <c r="AP693" s="103"/>
    </row>
    <row r="694" spans="1:42" s="47" customFormat="1" ht="19.2" customHeight="1">
      <c r="A694" s="99"/>
      <c r="B694" s="203"/>
      <c r="C694" s="203" t="str">
        <f t="shared" si="269"/>
        <v>213</v>
      </c>
      <c r="D694" s="638" t="str">
        <f t="shared" si="270"/>
        <v>21301</v>
      </c>
      <c r="E694" s="219">
        <v>2130104</v>
      </c>
      <c r="F694" s="7" t="s">
        <v>587</v>
      </c>
      <c r="G694" s="283" t="s">
        <v>917</v>
      </c>
      <c r="H694" s="37" t="s">
        <v>65</v>
      </c>
      <c r="I694" s="126">
        <v>301</v>
      </c>
      <c r="J694" s="249">
        <v>9600</v>
      </c>
      <c r="K694" s="621">
        <f t="shared" si="250"/>
        <v>9600</v>
      </c>
      <c r="L694" s="241">
        <v>9600</v>
      </c>
      <c r="M694" s="471"/>
      <c r="N694" s="249"/>
      <c r="O694" s="249"/>
      <c r="P694" s="249"/>
      <c r="Q694" s="443"/>
      <c r="R694" s="443"/>
      <c r="S694" s="443"/>
      <c r="T694" s="443"/>
      <c r="U694" s="443"/>
      <c r="V694" s="443"/>
      <c r="W694" s="443"/>
      <c r="X694" s="443"/>
      <c r="Y694" s="249"/>
      <c r="Z694" s="103"/>
      <c r="AA694" s="587"/>
      <c r="AB694" s="588"/>
      <c r="AC694" s="588"/>
      <c r="AD694" s="535">
        <f t="shared" si="236"/>
        <v>0</v>
      </c>
      <c r="AE694" s="588"/>
      <c r="AF694" s="454"/>
      <c r="AG694" s="454"/>
      <c r="AH694" s="454"/>
      <c r="AI694" s="454"/>
      <c r="AJ694" s="588"/>
      <c r="AK694" s="103"/>
      <c r="AL694" s="103"/>
      <c r="AM694" s="103"/>
      <c r="AN694" s="103"/>
      <c r="AO694" s="103"/>
      <c r="AP694" s="103"/>
    </row>
    <row r="695" spans="1:42" s="47" customFormat="1" ht="19.2" customHeight="1">
      <c r="A695" s="636"/>
      <c r="B695" s="637"/>
      <c r="C695" s="637" t="str">
        <f t="shared" ref="C695" si="271">LEFT(E695,3)</f>
        <v>213</v>
      </c>
      <c r="D695" s="638" t="str">
        <f t="shared" ref="D695" si="272">LEFT(E695,5)</f>
        <v>21301</v>
      </c>
      <c r="E695" s="638">
        <v>2130104</v>
      </c>
      <c r="F695" s="635" t="s">
        <v>587</v>
      </c>
      <c r="G695" s="283" t="s">
        <v>2449</v>
      </c>
      <c r="H695" s="37" t="s">
        <v>65</v>
      </c>
      <c r="I695" s="126">
        <v>301</v>
      </c>
      <c r="J695" s="249"/>
      <c r="K695" s="621">
        <f t="shared" si="250"/>
        <v>9600</v>
      </c>
      <c r="L695" s="241">
        <v>9600</v>
      </c>
      <c r="M695" s="471"/>
      <c r="N695" s="249"/>
      <c r="O695" s="249"/>
      <c r="P695" s="249"/>
      <c r="Q695" s="443"/>
      <c r="R695" s="443"/>
      <c r="S695" s="443"/>
      <c r="T695" s="443"/>
      <c r="U695" s="443"/>
      <c r="V695" s="443"/>
      <c r="W695" s="443"/>
      <c r="X695" s="443"/>
      <c r="Y695" s="249"/>
      <c r="Z695" s="103" t="s">
        <v>2450</v>
      </c>
      <c r="AA695" s="587"/>
      <c r="AB695" s="588"/>
      <c r="AC695" s="588"/>
      <c r="AD695" s="535"/>
      <c r="AE695" s="588"/>
      <c r="AF695" s="454"/>
      <c r="AG695" s="454"/>
      <c r="AH695" s="454"/>
      <c r="AI695" s="454"/>
      <c r="AJ695" s="588"/>
      <c r="AK695" s="103"/>
      <c r="AL695" s="103"/>
      <c r="AM695" s="103"/>
      <c r="AN695" s="103"/>
      <c r="AO695" s="103"/>
      <c r="AP695" s="103"/>
    </row>
    <row r="696" spans="1:42" s="47" customFormat="1" ht="19.2" customHeight="1">
      <c r="A696" s="99"/>
      <c r="B696" s="203"/>
      <c r="C696" s="203" t="str">
        <f t="shared" si="269"/>
        <v>213</v>
      </c>
      <c r="D696" s="638" t="str">
        <f t="shared" si="270"/>
        <v>21301</v>
      </c>
      <c r="E696" s="219">
        <v>2130104</v>
      </c>
      <c r="F696" s="7" t="s">
        <v>587</v>
      </c>
      <c r="G696" s="283" t="s">
        <v>916</v>
      </c>
      <c r="H696" s="37" t="s">
        <v>65</v>
      </c>
      <c r="I696" s="124">
        <v>302</v>
      </c>
      <c r="J696" s="249">
        <v>33600</v>
      </c>
      <c r="K696" s="621">
        <f t="shared" si="250"/>
        <v>42000</v>
      </c>
      <c r="L696" s="241"/>
      <c r="M696" s="249">
        <v>42000</v>
      </c>
      <c r="O696" s="249"/>
      <c r="P696" s="249"/>
      <c r="Q696" s="443"/>
      <c r="R696" s="443"/>
      <c r="S696" s="443"/>
      <c r="T696" s="443"/>
      <c r="U696" s="443"/>
      <c r="V696" s="443"/>
      <c r="W696" s="443"/>
      <c r="X696" s="443"/>
      <c r="Y696" s="249"/>
      <c r="Z696" s="103"/>
      <c r="AA696" s="587"/>
      <c r="AB696" s="588"/>
      <c r="AC696" s="588"/>
      <c r="AD696" s="535">
        <f t="shared" si="236"/>
        <v>0</v>
      </c>
      <c r="AE696" s="588"/>
      <c r="AF696" s="454"/>
      <c r="AG696" s="454"/>
      <c r="AH696" s="454"/>
      <c r="AI696" s="454"/>
      <c r="AJ696" s="588"/>
      <c r="AK696" s="103"/>
      <c r="AL696" s="103"/>
      <c r="AM696" s="103"/>
      <c r="AN696" s="103"/>
      <c r="AO696" s="103"/>
      <c r="AP696" s="103"/>
    </row>
    <row r="697" spans="1:42" s="47" customFormat="1" ht="19.2" customHeight="1">
      <c r="A697" s="99"/>
      <c r="B697" s="203"/>
      <c r="C697" s="203" t="str">
        <f t="shared" si="269"/>
        <v>213</v>
      </c>
      <c r="D697" s="638" t="str">
        <f t="shared" si="270"/>
        <v>21301</v>
      </c>
      <c r="E697" s="219">
        <v>2130104</v>
      </c>
      <c r="F697" s="7" t="s">
        <v>587</v>
      </c>
      <c r="G697" s="283" t="s">
        <v>378</v>
      </c>
      <c r="H697" s="37" t="s">
        <v>65</v>
      </c>
      <c r="I697" s="126">
        <v>303</v>
      </c>
      <c r="J697" s="249">
        <v>22666</v>
      </c>
      <c r="K697" s="621">
        <f t="shared" si="250"/>
        <v>45917</v>
      </c>
      <c r="L697" s="241"/>
      <c r="M697" s="471"/>
      <c r="N697" s="249">
        <v>45917</v>
      </c>
      <c r="O697" s="249"/>
      <c r="P697" s="249"/>
      <c r="Q697" s="443"/>
      <c r="R697" s="443"/>
      <c r="S697" s="443"/>
      <c r="T697" s="443"/>
      <c r="U697" s="443"/>
      <c r="V697" s="443"/>
      <c r="W697" s="443"/>
      <c r="X697" s="443"/>
      <c r="Y697" s="249"/>
      <c r="Z697" s="103"/>
      <c r="AA697" s="587"/>
      <c r="AB697" s="588"/>
      <c r="AC697" s="588"/>
      <c r="AD697" s="535">
        <f t="shared" si="236"/>
        <v>0</v>
      </c>
      <c r="AE697" s="588"/>
      <c r="AF697" s="454"/>
      <c r="AG697" s="454"/>
      <c r="AH697" s="454"/>
      <c r="AI697" s="454"/>
      <c r="AJ697" s="588"/>
      <c r="AK697" s="103"/>
      <c r="AL697" s="103"/>
      <c r="AM697" s="103"/>
      <c r="AN697" s="103"/>
      <c r="AO697" s="103"/>
      <c r="AP697" s="103"/>
    </row>
    <row r="698" spans="1:42" s="47" customFormat="1" ht="19.2" customHeight="1">
      <c r="A698" s="99"/>
      <c r="B698" s="203"/>
      <c r="C698" s="203" t="str">
        <f t="shared" si="269"/>
        <v>213</v>
      </c>
      <c r="D698" s="638" t="str">
        <f t="shared" si="270"/>
        <v>21301</v>
      </c>
      <c r="E698" s="219">
        <v>2130104</v>
      </c>
      <c r="F698" s="7" t="s">
        <v>587</v>
      </c>
      <c r="G698" s="283" t="s">
        <v>446</v>
      </c>
      <c r="H698" s="37" t="s">
        <v>65</v>
      </c>
      <c r="I698" s="126">
        <v>302</v>
      </c>
      <c r="J698" s="249">
        <v>20000</v>
      </c>
      <c r="K698" s="621">
        <f t="shared" si="250"/>
        <v>20000</v>
      </c>
      <c r="L698" s="241"/>
      <c r="M698" s="471">
        <v>20000</v>
      </c>
      <c r="N698" s="249"/>
      <c r="O698" s="249"/>
      <c r="P698" s="249"/>
      <c r="Q698" s="443"/>
      <c r="R698" s="443"/>
      <c r="S698" s="443"/>
      <c r="T698" s="443"/>
      <c r="U698" s="443"/>
      <c r="V698" s="443"/>
      <c r="W698" s="443"/>
      <c r="X698" s="443"/>
      <c r="Y698" s="249"/>
      <c r="Z698" s="103"/>
      <c r="AA698" s="587"/>
      <c r="AB698" s="588"/>
      <c r="AC698" s="588"/>
      <c r="AD698" s="535">
        <f t="shared" si="236"/>
        <v>0</v>
      </c>
      <c r="AE698" s="588"/>
      <c r="AF698" s="454"/>
      <c r="AG698" s="454"/>
      <c r="AH698" s="454"/>
      <c r="AI698" s="454"/>
      <c r="AJ698" s="588"/>
      <c r="AK698" s="103"/>
      <c r="AL698" s="103"/>
      <c r="AM698" s="103"/>
      <c r="AN698" s="103"/>
      <c r="AO698" s="103"/>
      <c r="AP698" s="103"/>
    </row>
    <row r="699" spans="1:42" s="47" customFormat="1" ht="19.2" customHeight="1">
      <c r="A699" s="99"/>
      <c r="B699" s="203"/>
      <c r="C699" s="203" t="str">
        <f t="shared" si="269"/>
        <v>213</v>
      </c>
      <c r="D699" s="638" t="str">
        <f t="shared" si="270"/>
        <v>21301</v>
      </c>
      <c r="E699" s="219">
        <v>2130104</v>
      </c>
      <c r="F699" s="635" t="s">
        <v>587</v>
      </c>
      <c r="G699" s="283" t="s">
        <v>382</v>
      </c>
      <c r="H699" s="37" t="s">
        <v>65</v>
      </c>
      <c r="I699" s="126">
        <v>302</v>
      </c>
      <c r="J699" s="249">
        <v>6000</v>
      </c>
      <c r="K699" s="621">
        <f t="shared" si="250"/>
        <v>7500</v>
      </c>
      <c r="L699" s="241"/>
      <c r="M699" s="471">
        <v>7500</v>
      </c>
      <c r="N699" s="249"/>
      <c r="O699" s="249"/>
      <c r="P699" s="249"/>
      <c r="Q699" s="443"/>
      <c r="R699" s="443"/>
      <c r="S699" s="443"/>
      <c r="T699" s="443"/>
      <c r="U699" s="443"/>
      <c r="V699" s="443"/>
      <c r="W699" s="443"/>
      <c r="X699" s="443"/>
      <c r="Y699" s="249"/>
      <c r="Z699" s="103"/>
      <c r="AA699" s="587"/>
      <c r="AB699" s="588"/>
      <c r="AC699" s="588"/>
      <c r="AD699" s="535">
        <f t="shared" si="236"/>
        <v>0</v>
      </c>
      <c r="AE699" s="588"/>
      <c r="AF699" s="454"/>
      <c r="AG699" s="454"/>
      <c r="AH699" s="454"/>
      <c r="AI699" s="454"/>
      <c r="AJ699" s="588"/>
      <c r="AK699" s="103"/>
      <c r="AL699" s="103"/>
      <c r="AM699" s="103"/>
      <c r="AN699" s="103"/>
      <c r="AO699" s="103"/>
      <c r="AP699" s="103"/>
    </row>
    <row r="700" spans="1:42" s="47" customFormat="1" ht="19.2" customHeight="1">
      <c r="A700" s="636"/>
      <c r="B700" s="637"/>
      <c r="C700" s="637" t="str">
        <f t="shared" ref="C700" si="273">LEFT(E700,3)</f>
        <v>213</v>
      </c>
      <c r="D700" s="638" t="str">
        <f t="shared" ref="D700" si="274">LEFT(E700,5)</f>
        <v>21301</v>
      </c>
      <c r="E700" s="638">
        <v>2130104</v>
      </c>
      <c r="F700" s="635" t="s">
        <v>587</v>
      </c>
      <c r="G700" s="283" t="s">
        <v>2359</v>
      </c>
      <c r="H700" s="37" t="s">
        <v>65</v>
      </c>
      <c r="I700" s="126">
        <v>303</v>
      </c>
      <c r="J700" s="249"/>
      <c r="K700" s="621">
        <f>SUM(L700:X700)</f>
        <v>30000</v>
      </c>
      <c r="L700" s="241"/>
      <c r="M700" s="471">
        <v>30000</v>
      </c>
      <c r="N700" s="249"/>
      <c r="O700" s="249"/>
      <c r="P700" s="249"/>
      <c r="Q700" s="443"/>
      <c r="R700" s="443"/>
      <c r="S700" s="443"/>
      <c r="T700" s="443"/>
      <c r="U700" s="443"/>
      <c r="V700" s="443"/>
      <c r="W700" s="443"/>
      <c r="X700" s="443"/>
      <c r="Y700" s="249"/>
      <c r="Z700" s="34"/>
      <c r="AA700" s="586"/>
      <c r="AB700" s="548"/>
      <c r="AC700" s="548"/>
      <c r="AD700" s="535"/>
      <c r="AE700" s="548"/>
      <c r="AF700" s="454"/>
      <c r="AG700" s="454"/>
      <c r="AH700" s="454"/>
      <c r="AI700" s="454"/>
      <c r="AJ700" s="588"/>
      <c r="AK700" s="103"/>
      <c r="AL700" s="103"/>
      <c r="AM700" s="103"/>
      <c r="AN700" s="103"/>
      <c r="AO700" s="103"/>
      <c r="AP700" s="103"/>
    </row>
    <row r="701" spans="1:42" ht="19.2" customHeight="1">
      <c r="A701" s="94"/>
      <c r="B701" s="203"/>
      <c r="C701" s="203" t="str">
        <f>LEFT(E701,3)</f>
        <v>213</v>
      </c>
      <c r="D701" s="638" t="str">
        <f>LEFT(E701,5)</f>
        <v>21307</v>
      </c>
      <c r="E701" s="219">
        <v>2130705</v>
      </c>
      <c r="F701" s="7" t="s">
        <v>587</v>
      </c>
      <c r="G701" s="34" t="s">
        <v>561</v>
      </c>
      <c r="H701" s="37" t="s">
        <v>70</v>
      </c>
      <c r="I701" s="125">
        <v>302</v>
      </c>
      <c r="J701" s="250">
        <v>139840</v>
      </c>
      <c r="K701" s="621">
        <f>SUM(L701:X701)</f>
        <v>102420</v>
      </c>
      <c r="L701" s="241"/>
      <c r="M701" s="471">
        <v>21360</v>
      </c>
      <c r="N701" s="248">
        <v>81060</v>
      </c>
      <c r="O701" s="259"/>
      <c r="P701" s="247"/>
      <c r="Q701" s="553"/>
      <c r="R701" s="553"/>
      <c r="S701" s="553"/>
      <c r="T701" s="553"/>
      <c r="U701" s="553"/>
      <c r="V701" s="553"/>
      <c r="W701" s="553"/>
      <c r="X701" s="553"/>
      <c r="Y701" s="96"/>
      <c r="Z701" s="20"/>
      <c r="AA701" s="585"/>
      <c r="AB701" s="289"/>
      <c r="AC701" s="289"/>
      <c r="AD701" s="535">
        <f>AE701+AJ701</f>
        <v>0</v>
      </c>
      <c r="AE701" s="289"/>
      <c r="AF701" s="423"/>
      <c r="AG701" s="423"/>
      <c r="AH701" s="423"/>
      <c r="AI701" s="423"/>
      <c r="AJ701" s="289"/>
      <c r="AK701" s="20"/>
      <c r="AL701" s="20"/>
      <c r="AM701" s="20"/>
      <c r="AN701" s="20"/>
      <c r="AO701" s="20"/>
      <c r="AP701" s="20"/>
    </row>
    <row r="702" spans="1:42" s="47" customFormat="1" ht="19.2" customHeight="1">
      <c r="A702" s="636"/>
      <c r="B702" s="637"/>
      <c r="C702" s="637"/>
      <c r="D702" s="638"/>
      <c r="E702" s="638"/>
      <c r="F702" s="635"/>
      <c r="G702" s="283"/>
      <c r="H702" s="37"/>
      <c r="I702" s="126"/>
      <c r="J702" s="249"/>
      <c r="K702" s="621"/>
      <c r="L702" s="241"/>
      <c r="M702" s="471"/>
      <c r="N702" s="249"/>
      <c r="O702" s="249"/>
      <c r="P702" s="249"/>
      <c r="Q702" s="443"/>
      <c r="R702" s="443"/>
      <c r="S702" s="443"/>
      <c r="T702" s="443"/>
      <c r="U702" s="443"/>
      <c r="V702" s="443"/>
      <c r="W702" s="443"/>
      <c r="X702" s="443"/>
      <c r="Y702" s="249"/>
      <c r="Z702" s="34"/>
      <c r="AA702" s="586"/>
      <c r="AB702" s="548"/>
      <c r="AC702" s="548"/>
      <c r="AD702" s="535"/>
      <c r="AE702" s="548"/>
      <c r="AF702" s="454"/>
      <c r="AG702" s="454"/>
      <c r="AH702" s="454"/>
      <c r="AI702" s="454"/>
      <c r="AJ702" s="588"/>
      <c r="AK702" s="103"/>
      <c r="AL702" s="103"/>
      <c r="AM702" s="103"/>
      <c r="AN702" s="103"/>
      <c r="AO702" s="103"/>
      <c r="AP702" s="103"/>
    </row>
    <row r="703" spans="1:42" s="47" customFormat="1" ht="19.2" customHeight="1">
      <c r="A703" s="99"/>
      <c r="B703" s="203"/>
      <c r="C703" s="203" t="str">
        <f>LEFT(E703,3)</f>
        <v>213</v>
      </c>
      <c r="D703" s="638" t="str">
        <f>LEFT(E703,5)</f>
        <v>21301</v>
      </c>
      <c r="E703" s="219">
        <v>2130104</v>
      </c>
      <c r="F703" s="7" t="s">
        <v>587</v>
      </c>
      <c r="G703" s="283" t="s">
        <v>401</v>
      </c>
      <c r="H703" s="37" t="s">
        <v>65</v>
      </c>
      <c r="I703" s="126">
        <v>302</v>
      </c>
      <c r="J703" s="249">
        <v>120000</v>
      </c>
      <c r="K703" s="621">
        <f>SUM(L703:X703)</f>
        <v>70000</v>
      </c>
      <c r="L703" s="241"/>
      <c r="M703" s="471">
        <v>70000</v>
      </c>
      <c r="N703" s="249"/>
      <c r="O703" s="249"/>
      <c r="P703" s="249"/>
      <c r="Q703" s="443"/>
      <c r="R703" s="443"/>
      <c r="S703" s="443"/>
      <c r="T703" s="443"/>
      <c r="U703" s="443"/>
      <c r="V703" s="443"/>
      <c r="W703" s="443"/>
      <c r="X703" s="443"/>
      <c r="Y703" s="249"/>
      <c r="Z703" s="34" t="s">
        <v>439</v>
      </c>
      <c r="AA703" s="586"/>
      <c r="AB703" s="548"/>
      <c r="AC703" s="548"/>
      <c r="AD703" s="535">
        <f>AE703+AJ703</f>
        <v>0</v>
      </c>
      <c r="AE703" s="548"/>
      <c r="AF703" s="454"/>
      <c r="AG703" s="454"/>
      <c r="AH703" s="454"/>
      <c r="AI703" s="454"/>
      <c r="AJ703" s="588"/>
      <c r="AK703" s="103"/>
      <c r="AL703" s="103"/>
      <c r="AM703" s="103"/>
      <c r="AN703" s="103"/>
      <c r="AO703" s="103"/>
      <c r="AP703" s="103"/>
    </row>
    <row r="704" spans="1:42" ht="19.2" customHeight="1">
      <c r="A704" s="94"/>
      <c r="B704" s="203"/>
      <c r="C704" s="203"/>
      <c r="D704" s="638" t="str">
        <f>LEFT(E704,5)</f>
        <v/>
      </c>
      <c r="E704" s="219"/>
      <c r="F704" s="7"/>
      <c r="G704" s="291"/>
      <c r="H704" s="37"/>
      <c r="I704" s="125"/>
      <c r="J704" s="250"/>
      <c r="K704" s="621">
        <f t="shared" si="250"/>
        <v>0</v>
      </c>
      <c r="L704" s="241"/>
      <c r="M704" s="271"/>
      <c r="N704" s="259"/>
      <c r="O704" s="259"/>
      <c r="P704" s="247"/>
      <c r="Q704" s="556"/>
      <c r="R704" s="556"/>
      <c r="S704" s="556"/>
      <c r="T704" s="556"/>
      <c r="U704" s="556"/>
      <c r="V704" s="556"/>
      <c r="W704" s="556"/>
      <c r="X704" s="556"/>
      <c r="Y704" s="98"/>
      <c r="Z704" s="20"/>
      <c r="AA704" s="585"/>
      <c r="AB704" s="289"/>
      <c r="AC704" s="289"/>
      <c r="AD704" s="535">
        <f t="shared" ref="AD704:AD774" si="275">AE704+AJ704</f>
        <v>0</v>
      </c>
      <c r="AE704" s="289"/>
      <c r="AF704" s="423"/>
      <c r="AG704" s="423"/>
      <c r="AH704" s="423"/>
      <c r="AI704" s="423"/>
      <c r="AJ704" s="289"/>
      <c r="AK704" s="20"/>
      <c r="AL704" s="20"/>
      <c r="AM704" s="20"/>
      <c r="AN704" s="20"/>
      <c r="AO704" s="20"/>
      <c r="AP704" s="20"/>
    </row>
    <row r="705" spans="1:43" s="47" customFormat="1" ht="19.2" customHeight="1">
      <c r="A705" s="99" t="s">
        <v>588</v>
      </c>
      <c r="B705" s="203">
        <v>4</v>
      </c>
      <c r="C705" s="203"/>
      <c r="D705" s="638"/>
      <c r="E705" s="219"/>
      <c r="F705" s="99"/>
      <c r="G705" s="290"/>
      <c r="H705" s="106"/>
      <c r="I705" s="126"/>
      <c r="J705" s="251">
        <v>535867</v>
      </c>
      <c r="K705" s="621">
        <f t="shared" si="250"/>
        <v>620477</v>
      </c>
      <c r="L705" s="241">
        <f t="shared" ref="L705:R705" si="276">SUM(L706:L717)</f>
        <v>313265</v>
      </c>
      <c r="M705" s="272">
        <f t="shared" si="276"/>
        <v>192160</v>
      </c>
      <c r="N705" s="272">
        <f t="shared" si="276"/>
        <v>115052</v>
      </c>
      <c r="O705" s="272">
        <f t="shared" si="276"/>
        <v>0</v>
      </c>
      <c r="P705" s="272">
        <f t="shared" si="276"/>
        <v>0</v>
      </c>
      <c r="Q705" s="272">
        <f t="shared" si="276"/>
        <v>0</v>
      </c>
      <c r="R705" s="272">
        <f t="shared" si="276"/>
        <v>0</v>
      </c>
      <c r="S705" s="272"/>
      <c r="T705" s="272"/>
      <c r="U705" s="272"/>
      <c r="V705" s="272">
        <f>SUM(V706:V717)</f>
        <v>0</v>
      </c>
      <c r="W705" s="272">
        <f>SUM(W706:W717)</f>
        <v>0</v>
      </c>
      <c r="X705" s="272">
        <f>SUM(X706:X717)</f>
        <v>0</v>
      </c>
      <c r="Y705" s="272">
        <f>SUM(Y706:Y717)</f>
        <v>0</v>
      </c>
      <c r="Z705" s="103"/>
      <c r="AA705" s="587">
        <v>106836</v>
      </c>
      <c r="AB705" s="588"/>
      <c r="AC705" s="588"/>
      <c r="AD705" s="535">
        <f t="shared" si="275"/>
        <v>0</v>
      </c>
      <c r="AE705" s="588"/>
      <c r="AF705" s="454"/>
      <c r="AG705" s="454"/>
      <c r="AH705" s="454"/>
      <c r="AI705" s="454"/>
      <c r="AJ705" s="588"/>
      <c r="AK705" s="103"/>
      <c r="AL705" s="103"/>
      <c r="AM705" s="103"/>
      <c r="AN705" s="103"/>
      <c r="AO705" s="103"/>
      <c r="AP705" s="103"/>
      <c r="AQ705" s="47">
        <v>20712</v>
      </c>
    </row>
    <row r="706" spans="1:43" s="47" customFormat="1" ht="19.2" customHeight="1">
      <c r="A706" s="99"/>
      <c r="B706" s="203"/>
      <c r="C706" s="203" t="str">
        <f t="shared" ref="C706:C717" si="277">LEFT(E706,3)</f>
        <v>213</v>
      </c>
      <c r="D706" s="638" t="str">
        <f t="shared" ref="D706:D717" si="278">LEFT(E706,5)</f>
        <v>21301</v>
      </c>
      <c r="E706" s="219">
        <v>2130104</v>
      </c>
      <c r="F706" s="99" t="s">
        <v>511</v>
      </c>
      <c r="G706" s="283" t="s">
        <v>375</v>
      </c>
      <c r="H706" s="106" t="s">
        <v>65</v>
      </c>
      <c r="I706" s="126">
        <v>301</v>
      </c>
      <c r="J706" s="251">
        <v>173208</v>
      </c>
      <c r="K706" s="621">
        <f t="shared" si="250"/>
        <v>244860</v>
      </c>
      <c r="L706" s="241">
        <v>244860</v>
      </c>
      <c r="M706" s="464"/>
      <c r="N706" s="264"/>
      <c r="O706" s="264"/>
      <c r="P706" s="270"/>
      <c r="Q706" s="553"/>
      <c r="R706" s="553"/>
      <c r="S706" s="553"/>
      <c r="T706" s="553"/>
      <c r="U706" s="553"/>
      <c r="V706" s="553"/>
      <c r="W706" s="553"/>
      <c r="X706" s="553"/>
      <c r="Y706" s="96"/>
      <c r="Z706" s="103"/>
      <c r="AA706" s="587"/>
      <c r="AB706" s="588"/>
      <c r="AC706" s="588"/>
      <c r="AD706" s="535">
        <f t="shared" si="275"/>
        <v>0</v>
      </c>
      <c r="AE706" s="588"/>
      <c r="AF706" s="454"/>
      <c r="AG706" s="454"/>
      <c r="AH706" s="454"/>
      <c r="AI706" s="454"/>
      <c r="AJ706" s="588"/>
      <c r="AK706" s="103"/>
      <c r="AL706" s="103"/>
      <c r="AM706" s="103"/>
      <c r="AN706" s="103"/>
      <c r="AO706" s="103"/>
      <c r="AP706" s="103"/>
    </row>
    <row r="707" spans="1:43" s="47" customFormat="1" ht="19.2" customHeight="1">
      <c r="A707" s="99"/>
      <c r="B707" s="203"/>
      <c r="C707" s="203" t="str">
        <f t="shared" si="277"/>
        <v>213</v>
      </c>
      <c r="D707" s="638" t="str">
        <f t="shared" si="278"/>
        <v>21301</v>
      </c>
      <c r="E707" s="219">
        <v>2130104</v>
      </c>
      <c r="F707" s="636" t="s">
        <v>511</v>
      </c>
      <c r="G707" s="283" t="s">
        <v>376</v>
      </c>
      <c r="H707" s="106" t="s">
        <v>65</v>
      </c>
      <c r="I707" s="126">
        <v>301</v>
      </c>
      <c r="J707" s="251">
        <v>40000</v>
      </c>
      <c r="K707" s="621">
        <f t="shared" si="250"/>
        <v>48000</v>
      </c>
      <c r="L707" s="281">
        <v>48000</v>
      </c>
      <c r="M707" s="464"/>
      <c r="N707" s="264"/>
      <c r="O707" s="264"/>
      <c r="P707" s="270"/>
      <c r="Q707" s="553"/>
      <c r="R707" s="553"/>
      <c r="S707" s="553"/>
      <c r="T707" s="553"/>
      <c r="U707" s="553"/>
      <c r="V707" s="553"/>
      <c r="W707" s="553"/>
      <c r="X707" s="553"/>
      <c r="Y707" s="96"/>
      <c r="Z707" s="103"/>
      <c r="AA707" s="587"/>
      <c r="AB707" s="588"/>
      <c r="AC707" s="588"/>
      <c r="AD707" s="535">
        <f t="shared" si="275"/>
        <v>0</v>
      </c>
      <c r="AE707" s="588"/>
      <c r="AF707" s="454"/>
      <c r="AG707" s="454"/>
      <c r="AH707" s="454"/>
      <c r="AI707" s="454"/>
      <c r="AJ707" s="588"/>
      <c r="AK707" s="103"/>
      <c r="AL707" s="103"/>
      <c r="AM707" s="103"/>
      <c r="AN707" s="103"/>
      <c r="AO707" s="103"/>
      <c r="AP707" s="103"/>
    </row>
    <row r="708" spans="1:43" s="47" customFormat="1" ht="19.2" customHeight="1">
      <c r="A708" s="99"/>
      <c r="B708" s="203"/>
      <c r="C708" s="203" t="str">
        <f t="shared" si="277"/>
        <v>213</v>
      </c>
      <c r="D708" s="638" t="str">
        <f t="shared" si="278"/>
        <v>21301</v>
      </c>
      <c r="E708" s="219">
        <v>2130104</v>
      </c>
      <c r="F708" s="636" t="s">
        <v>511</v>
      </c>
      <c r="G708" s="283" t="s">
        <v>377</v>
      </c>
      <c r="H708" s="106" t="s">
        <v>65</v>
      </c>
      <c r="I708" s="126">
        <v>301</v>
      </c>
      <c r="J708" s="251">
        <v>14434</v>
      </c>
      <c r="K708" s="621">
        <f t="shared" si="250"/>
        <v>20405</v>
      </c>
      <c r="L708" s="241">
        <v>20405</v>
      </c>
      <c r="M708" s="464"/>
      <c r="N708" s="264"/>
      <c r="O708" s="264"/>
      <c r="P708" s="270"/>
      <c r="Q708" s="553"/>
      <c r="R708" s="553"/>
      <c r="S708" s="553"/>
      <c r="T708" s="553"/>
      <c r="U708" s="553"/>
      <c r="V708" s="553"/>
      <c r="W708" s="553"/>
      <c r="X708" s="553"/>
      <c r="Y708" s="96"/>
      <c r="Z708" s="103"/>
      <c r="AA708" s="587"/>
      <c r="AB708" s="588"/>
      <c r="AC708" s="588"/>
      <c r="AD708" s="535">
        <f t="shared" si="275"/>
        <v>0</v>
      </c>
      <c r="AE708" s="588"/>
      <c r="AF708" s="454"/>
      <c r="AG708" s="454"/>
      <c r="AH708" s="454"/>
      <c r="AI708" s="454"/>
      <c r="AJ708" s="588"/>
      <c r="AK708" s="103"/>
      <c r="AL708" s="103"/>
      <c r="AM708" s="103"/>
      <c r="AN708" s="103"/>
      <c r="AO708" s="103"/>
      <c r="AP708" s="103"/>
    </row>
    <row r="709" spans="1:43" s="47" customFormat="1" ht="19.2" customHeight="1">
      <c r="A709" s="99"/>
      <c r="B709" s="203"/>
      <c r="C709" s="203" t="str">
        <f t="shared" si="277"/>
        <v>213</v>
      </c>
      <c r="D709" s="638" t="str">
        <f t="shared" si="278"/>
        <v>21301</v>
      </c>
      <c r="E709" s="219">
        <v>2130104</v>
      </c>
      <c r="F709" s="636" t="s">
        <v>511</v>
      </c>
      <c r="G709" s="283" t="s">
        <v>917</v>
      </c>
      <c r="H709" s="106" t="s">
        <v>65</v>
      </c>
      <c r="I709" s="126">
        <v>301</v>
      </c>
      <c r="J709" s="251">
        <v>9600</v>
      </c>
      <c r="K709" s="621">
        <f t="shared" si="250"/>
        <v>0</v>
      </c>
      <c r="L709" s="241"/>
      <c r="M709" s="464"/>
      <c r="N709" s="264"/>
      <c r="O709" s="264"/>
      <c r="P709" s="270"/>
      <c r="Q709" s="553"/>
      <c r="R709" s="553"/>
      <c r="S709" s="553"/>
      <c r="T709" s="553"/>
      <c r="U709" s="553"/>
      <c r="V709" s="553"/>
      <c r="W709" s="553"/>
      <c r="X709" s="553"/>
      <c r="Y709" s="96"/>
      <c r="Z709" s="103"/>
      <c r="AA709" s="587"/>
      <c r="AB709" s="588"/>
      <c r="AC709" s="588"/>
      <c r="AD709" s="535">
        <f t="shared" si="275"/>
        <v>0</v>
      </c>
      <c r="AE709" s="588"/>
      <c r="AF709" s="454"/>
      <c r="AG709" s="454"/>
      <c r="AH709" s="454"/>
      <c r="AI709" s="454"/>
      <c r="AJ709" s="588"/>
      <c r="AK709" s="103"/>
      <c r="AL709" s="103"/>
      <c r="AM709" s="103"/>
      <c r="AN709" s="103"/>
      <c r="AO709" s="103"/>
      <c r="AP709" s="103"/>
    </row>
    <row r="710" spans="1:43" s="47" customFormat="1" ht="19.2" customHeight="1">
      <c r="A710" s="99"/>
      <c r="B710" s="203"/>
      <c r="C710" s="203" t="str">
        <f t="shared" si="277"/>
        <v>213</v>
      </c>
      <c r="D710" s="638" t="str">
        <f t="shared" si="278"/>
        <v>21301</v>
      </c>
      <c r="E710" s="219">
        <v>2130104</v>
      </c>
      <c r="F710" s="636" t="s">
        <v>511</v>
      </c>
      <c r="G710" s="283" t="s">
        <v>916</v>
      </c>
      <c r="H710" s="106" t="s">
        <v>65</v>
      </c>
      <c r="I710" s="124">
        <v>302</v>
      </c>
      <c r="J710" s="251">
        <v>33600</v>
      </c>
      <c r="K710" s="621">
        <f t="shared" si="250"/>
        <v>34800</v>
      </c>
      <c r="L710" s="241"/>
      <c r="M710" s="264">
        <v>34800</v>
      </c>
      <c r="O710" s="264"/>
      <c r="P710" s="270"/>
      <c r="Q710" s="553"/>
      <c r="R710" s="553"/>
      <c r="S710" s="553"/>
      <c r="T710" s="553"/>
      <c r="U710" s="553"/>
      <c r="V710" s="553"/>
      <c r="W710" s="553"/>
      <c r="X710" s="553"/>
      <c r="Y710" s="96"/>
      <c r="Z710" s="103"/>
      <c r="AA710" s="587"/>
      <c r="AB710" s="588"/>
      <c r="AC710" s="588"/>
      <c r="AD710" s="535">
        <f t="shared" si="275"/>
        <v>0</v>
      </c>
      <c r="AE710" s="588"/>
      <c r="AF710" s="454"/>
      <c r="AG710" s="454"/>
      <c r="AH710" s="454"/>
      <c r="AI710" s="454"/>
      <c r="AJ710" s="588"/>
      <c r="AK710" s="103"/>
      <c r="AL710" s="103"/>
      <c r="AM710" s="103"/>
      <c r="AN710" s="103"/>
      <c r="AO710" s="103"/>
      <c r="AP710" s="103"/>
    </row>
    <row r="711" spans="1:43" s="47" customFormat="1" ht="19.2" customHeight="1">
      <c r="A711" s="99"/>
      <c r="B711" s="203"/>
      <c r="C711" s="203" t="str">
        <f t="shared" si="277"/>
        <v>213</v>
      </c>
      <c r="D711" s="638" t="str">
        <f t="shared" si="278"/>
        <v>21301</v>
      </c>
      <c r="E711" s="219">
        <v>2130104</v>
      </c>
      <c r="F711" s="636" t="s">
        <v>511</v>
      </c>
      <c r="G711" s="283" t="s">
        <v>378</v>
      </c>
      <c r="H711" s="106" t="s">
        <v>65</v>
      </c>
      <c r="I711" s="126">
        <v>303</v>
      </c>
      <c r="J711" s="251">
        <v>20785</v>
      </c>
      <c r="K711" s="621">
        <f t="shared" si="250"/>
        <v>37592</v>
      </c>
      <c r="L711" s="241"/>
      <c r="M711" s="464"/>
      <c r="N711" s="264">
        <v>37592</v>
      </c>
      <c r="O711" s="264"/>
      <c r="P711" s="270"/>
      <c r="Q711" s="553"/>
      <c r="R711" s="553"/>
      <c r="S711" s="553"/>
      <c r="T711" s="553"/>
      <c r="U711" s="553"/>
      <c r="V711" s="553"/>
      <c r="W711" s="553"/>
      <c r="X711" s="553"/>
      <c r="Y711" s="96"/>
      <c r="Z711" s="103"/>
      <c r="AA711" s="587"/>
      <c r="AB711" s="588"/>
      <c r="AC711" s="588"/>
      <c r="AD711" s="535">
        <f t="shared" si="275"/>
        <v>0</v>
      </c>
      <c r="AE711" s="588"/>
      <c r="AF711" s="454"/>
      <c r="AG711" s="454"/>
      <c r="AH711" s="454"/>
      <c r="AI711" s="454"/>
      <c r="AJ711" s="588"/>
      <c r="AK711" s="103"/>
      <c r="AL711" s="103"/>
      <c r="AM711" s="103"/>
      <c r="AN711" s="103"/>
      <c r="AO711" s="103"/>
      <c r="AP711" s="103"/>
    </row>
    <row r="712" spans="1:43" s="47" customFormat="1" ht="19.2" customHeight="1">
      <c r="A712" s="99"/>
      <c r="B712" s="203"/>
      <c r="C712" s="203" t="str">
        <f t="shared" si="277"/>
        <v>213</v>
      </c>
      <c r="D712" s="638" t="str">
        <f t="shared" si="278"/>
        <v>21301</v>
      </c>
      <c r="E712" s="219">
        <v>2130104</v>
      </c>
      <c r="F712" s="636" t="s">
        <v>511</v>
      </c>
      <c r="G712" s="283" t="s">
        <v>446</v>
      </c>
      <c r="H712" s="106" t="s">
        <v>65</v>
      </c>
      <c r="I712" s="126">
        <v>302</v>
      </c>
      <c r="J712" s="251">
        <v>20000</v>
      </c>
      <c r="K712" s="621">
        <f t="shared" si="250"/>
        <v>20000</v>
      </c>
      <c r="L712" s="241"/>
      <c r="M712" s="464">
        <v>20000</v>
      </c>
      <c r="N712" s="264"/>
      <c r="O712" s="264"/>
      <c r="P712" s="270"/>
      <c r="Q712" s="553"/>
      <c r="R712" s="553"/>
      <c r="S712" s="553"/>
      <c r="T712" s="553"/>
      <c r="U712" s="553"/>
      <c r="V712" s="553"/>
      <c r="W712" s="553"/>
      <c r="X712" s="553"/>
      <c r="Y712" s="96"/>
      <c r="Z712" s="103"/>
      <c r="AA712" s="587"/>
      <c r="AB712" s="588"/>
      <c r="AC712" s="588"/>
      <c r="AD712" s="535">
        <f t="shared" si="275"/>
        <v>0</v>
      </c>
      <c r="AE712" s="588"/>
      <c r="AF712" s="454"/>
      <c r="AG712" s="454"/>
      <c r="AH712" s="454"/>
      <c r="AI712" s="454"/>
      <c r="AJ712" s="588"/>
      <c r="AK712" s="103"/>
      <c r="AL712" s="103"/>
      <c r="AM712" s="103"/>
      <c r="AN712" s="103"/>
      <c r="AO712" s="103"/>
      <c r="AP712" s="103"/>
    </row>
    <row r="713" spans="1:43" s="47" customFormat="1" ht="19.2" customHeight="1">
      <c r="A713" s="99"/>
      <c r="B713" s="203"/>
      <c r="C713" s="203" t="str">
        <f t="shared" si="277"/>
        <v>213</v>
      </c>
      <c r="D713" s="638" t="str">
        <f t="shared" si="278"/>
        <v>21301</v>
      </c>
      <c r="E713" s="219">
        <v>2130104</v>
      </c>
      <c r="F713" s="636" t="s">
        <v>511</v>
      </c>
      <c r="G713" s="283" t="s">
        <v>382</v>
      </c>
      <c r="H713" s="106" t="s">
        <v>65</v>
      </c>
      <c r="I713" s="126">
        <v>302</v>
      </c>
      <c r="J713" s="251">
        <v>6000</v>
      </c>
      <c r="K713" s="621">
        <f t="shared" si="250"/>
        <v>6000</v>
      </c>
      <c r="L713" s="241"/>
      <c r="M713" s="464">
        <v>6000</v>
      </c>
      <c r="N713" s="264"/>
      <c r="O713" s="264"/>
      <c r="P713" s="270"/>
      <c r="Q713" s="553"/>
      <c r="R713" s="553"/>
      <c r="S713" s="553"/>
      <c r="T713" s="553"/>
      <c r="U713" s="553"/>
      <c r="V713" s="553"/>
      <c r="W713" s="553"/>
      <c r="X713" s="553"/>
      <c r="Y713" s="96"/>
      <c r="Z713" s="103"/>
      <c r="AA713" s="587"/>
      <c r="AB713" s="588"/>
      <c r="AC713" s="588"/>
      <c r="AD713" s="535">
        <f t="shared" si="275"/>
        <v>0</v>
      </c>
      <c r="AE713" s="588"/>
      <c r="AF713" s="454"/>
      <c r="AG713" s="454"/>
      <c r="AH713" s="454"/>
      <c r="AI713" s="454"/>
      <c r="AJ713" s="588"/>
      <c r="AK713" s="103"/>
      <c r="AL713" s="103"/>
      <c r="AM713" s="103"/>
      <c r="AN713" s="103"/>
      <c r="AO713" s="103"/>
      <c r="AP713" s="103"/>
    </row>
    <row r="714" spans="1:43" s="47" customFormat="1" ht="19.2" customHeight="1">
      <c r="A714" s="636"/>
      <c r="B714" s="637"/>
      <c r="C714" s="637" t="str">
        <f t="shared" ref="C714" si="279">LEFT(E714,3)</f>
        <v>213</v>
      </c>
      <c r="D714" s="638" t="str">
        <f t="shared" ref="D714" si="280">LEFT(E714,5)</f>
        <v>21301</v>
      </c>
      <c r="E714" s="638">
        <v>2130104</v>
      </c>
      <c r="F714" s="636" t="s">
        <v>511</v>
      </c>
      <c r="G714" s="283" t="s">
        <v>2458</v>
      </c>
      <c r="H714" s="106" t="s">
        <v>65</v>
      </c>
      <c r="I714" s="126">
        <v>302</v>
      </c>
      <c r="J714" s="251"/>
      <c r="K714" s="621">
        <f>SUM(L714:X714)</f>
        <v>30000</v>
      </c>
      <c r="L714" s="241"/>
      <c r="M714" s="464">
        <v>30000</v>
      </c>
      <c r="N714" s="264"/>
      <c r="O714" s="264"/>
      <c r="P714" s="270"/>
      <c r="Q714" s="553"/>
      <c r="R714" s="553"/>
      <c r="S714" s="553"/>
      <c r="T714" s="553"/>
      <c r="U714" s="553"/>
      <c r="V714" s="553"/>
      <c r="W714" s="553"/>
      <c r="X714" s="553"/>
      <c r="Y714" s="96"/>
      <c r="Z714" s="34"/>
      <c r="AA714" s="586"/>
      <c r="AB714" s="548"/>
      <c r="AC714" s="548"/>
      <c r="AD714" s="535"/>
      <c r="AE714" s="548"/>
      <c r="AF714" s="454"/>
      <c r="AG714" s="454"/>
      <c r="AH714" s="454"/>
      <c r="AI714" s="454"/>
      <c r="AJ714" s="588"/>
      <c r="AK714" s="103"/>
      <c r="AL714" s="103"/>
      <c r="AM714" s="103"/>
      <c r="AN714" s="103"/>
      <c r="AO714" s="103"/>
      <c r="AP714" s="103"/>
    </row>
    <row r="715" spans="1:43" s="47" customFormat="1" ht="19.2" customHeight="1">
      <c r="A715" s="99"/>
      <c r="B715" s="203"/>
      <c r="C715" s="203" t="str">
        <f>LEFT(E715,3)</f>
        <v>213</v>
      </c>
      <c r="D715" s="638" t="str">
        <f>LEFT(E715,5)</f>
        <v>21307</v>
      </c>
      <c r="E715" s="219">
        <v>2130705</v>
      </c>
      <c r="F715" s="636" t="s">
        <v>511</v>
      </c>
      <c r="G715" s="34" t="s">
        <v>561</v>
      </c>
      <c r="H715" s="106" t="s">
        <v>65</v>
      </c>
      <c r="I715" s="126">
        <v>302</v>
      </c>
      <c r="J715" s="251">
        <v>118240</v>
      </c>
      <c r="K715" s="621">
        <f>SUM(L715:X715)</f>
        <v>128820</v>
      </c>
      <c r="L715" s="241"/>
      <c r="M715" s="464">
        <v>51360</v>
      </c>
      <c r="N715" s="264">
        <v>77460</v>
      </c>
      <c r="O715" s="264"/>
      <c r="P715" s="270"/>
      <c r="Q715" s="553"/>
      <c r="R715" s="553"/>
      <c r="S715" s="553"/>
      <c r="T715" s="553"/>
      <c r="U715" s="553"/>
      <c r="V715" s="553"/>
      <c r="W715" s="553"/>
      <c r="X715" s="553"/>
      <c r="Y715" s="96"/>
      <c r="Z715" s="103"/>
      <c r="AA715" s="587"/>
      <c r="AB715" s="588"/>
      <c r="AC715" s="588"/>
      <c r="AD715" s="535">
        <f>AE715+AJ715</f>
        <v>0</v>
      </c>
      <c r="AE715" s="588"/>
      <c r="AF715" s="454"/>
      <c r="AG715" s="454"/>
      <c r="AH715" s="454"/>
      <c r="AI715" s="454"/>
      <c r="AJ715" s="588"/>
      <c r="AK715" s="103"/>
      <c r="AL715" s="103"/>
      <c r="AM715" s="103"/>
      <c r="AN715" s="103"/>
      <c r="AO715" s="103"/>
      <c r="AP715" s="103"/>
    </row>
    <row r="716" spans="1:43" s="47" customFormat="1" ht="19.2" customHeight="1">
      <c r="A716" s="636"/>
      <c r="B716" s="637"/>
      <c r="C716" s="637"/>
      <c r="D716" s="638"/>
      <c r="E716" s="638"/>
      <c r="F716" s="636"/>
      <c r="G716" s="34"/>
      <c r="H716" s="106"/>
      <c r="I716" s="126"/>
      <c r="J716" s="251"/>
      <c r="K716" s="621"/>
      <c r="L716" s="241"/>
      <c r="M716" s="464"/>
      <c r="N716" s="264"/>
      <c r="O716" s="264"/>
      <c r="P716" s="270"/>
      <c r="Q716" s="553"/>
      <c r="R716" s="553"/>
      <c r="S716" s="553"/>
      <c r="T716" s="553"/>
      <c r="U716" s="553"/>
      <c r="V716" s="553"/>
      <c r="W716" s="553"/>
      <c r="X716" s="553"/>
      <c r="Y716" s="96"/>
      <c r="Z716" s="103"/>
      <c r="AA716" s="587"/>
      <c r="AB716" s="588"/>
      <c r="AC716" s="588"/>
      <c r="AD716" s="535"/>
      <c r="AE716" s="588"/>
      <c r="AF716" s="454"/>
      <c r="AG716" s="454"/>
      <c r="AH716" s="454"/>
      <c r="AI716" s="454"/>
      <c r="AJ716" s="588"/>
      <c r="AK716" s="103"/>
      <c r="AL716" s="103"/>
      <c r="AM716" s="103"/>
      <c r="AN716" s="103"/>
      <c r="AO716" s="103"/>
      <c r="AP716" s="103"/>
    </row>
    <row r="717" spans="1:43" s="47" customFormat="1" ht="19.2" customHeight="1">
      <c r="A717" s="99"/>
      <c r="B717" s="203"/>
      <c r="C717" s="203" t="str">
        <f t="shared" si="277"/>
        <v>213</v>
      </c>
      <c r="D717" s="638" t="str">
        <f t="shared" si="278"/>
        <v>21301</v>
      </c>
      <c r="E717" s="219">
        <v>2130104</v>
      </c>
      <c r="F717" s="636" t="s">
        <v>511</v>
      </c>
      <c r="G717" s="283" t="s">
        <v>401</v>
      </c>
      <c r="H717" s="106" t="s">
        <v>65</v>
      </c>
      <c r="I717" s="126">
        <v>302</v>
      </c>
      <c r="J717" s="251">
        <v>100000</v>
      </c>
      <c r="K717" s="621">
        <f t="shared" si="250"/>
        <v>50000</v>
      </c>
      <c r="L717" s="241"/>
      <c r="M717" s="464">
        <v>50000</v>
      </c>
      <c r="N717" s="264"/>
      <c r="O717" s="264"/>
      <c r="P717" s="270"/>
      <c r="Q717" s="553"/>
      <c r="R717" s="553"/>
      <c r="S717" s="553"/>
      <c r="T717" s="553"/>
      <c r="U717" s="553"/>
      <c r="V717" s="553"/>
      <c r="W717" s="553"/>
      <c r="X717" s="553"/>
      <c r="Y717" s="96"/>
      <c r="Z717" s="34" t="s">
        <v>439</v>
      </c>
      <c r="AA717" s="586"/>
      <c r="AB717" s="548"/>
      <c r="AC717" s="548"/>
      <c r="AD717" s="535">
        <f t="shared" si="275"/>
        <v>0</v>
      </c>
      <c r="AE717" s="548"/>
      <c r="AF717" s="454"/>
      <c r="AG717" s="454"/>
      <c r="AH717" s="454"/>
      <c r="AI717" s="454"/>
      <c r="AJ717" s="588"/>
      <c r="AK717" s="103"/>
      <c r="AL717" s="103"/>
      <c r="AM717" s="103"/>
      <c r="AN717" s="103"/>
      <c r="AO717" s="103"/>
      <c r="AP717" s="103"/>
    </row>
    <row r="718" spans="1:43" ht="19.2" customHeight="1">
      <c r="A718" s="94"/>
      <c r="B718" s="203"/>
      <c r="C718" s="203"/>
      <c r="D718" s="638"/>
      <c r="E718" s="219"/>
      <c r="F718" s="99"/>
      <c r="G718" s="291"/>
      <c r="H718" s="106"/>
      <c r="I718" s="125"/>
      <c r="J718" s="250"/>
      <c r="K718" s="621">
        <f t="shared" si="250"/>
        <v>0</v>
      </c>
      <c r="L718" s="241"/>
      <c r="M718" s="271"/>
      <c r="N718" s="259"/>
      <c r="O718" s="259"/>
      <c r="P718" s="247"/>
      <c r="Q718" s="556"/>
      <c r="R718" s="556"/>
      <c r="S718" s="556"/>
      <c r="T718" s="556"/>
      <c r="U718" s="556"/>
      <c r="V718" s="556"/>
      <c r="W718" s="556"/>
      <c r="X718" s="556"/>
      <c r="Y718" s="98"/>
      <c r="Z718" s="20"/>
      <c r="AA718" s="585"/>
      <c r="AB718" s="289"/>
      <c r="AC718" s="289"/>
      <c r="AD718" s="535">
        <f t="shared" si="275"/>
        <v>0</v>
      </c>
      <c r="AE718" s="289"/>
      <c r="AF718" s="423"/>
      <c r="AG718" s="423"/>
      <c r="AH718" s="423"/>
      <c r="AI718" s="423"/>
      <c r="AJ718" s="289"/>
      <c r="AK718" s="20"/>
      <c r="AL718" s="20"/>
      <c r="AM718" s="20"/>
      <c r="AN718" s="20"/>
      <c r="AO718" s="20"/>
      <c r="AP718" s="20"/>
    </row>
    <row r="719" spans="1:43" s="47" customFormat="1" ht="19.2" customHeight="1">
      <c r="A719" s="99" t="s">
        <v>589</v>
      </c>
      <c r="B719" s="203">
        <v>4</v>
      </c>
      <c r="C719" s="203"/>
      <c r="D719" s="638"/>
      <c r="E719" s="219"/>
      <c r="F719" s="99"/>
      <c r="G719" s="290"/>
      <c r="H719" s="106"/>
      <c r="I719" s="126"/>
      <c r="J719" s="251">
        <v>565932</v>
      </c>
      <c r="K719" s="621">
        <f t="shared" si="250"/>
        <v>621771</v>
      </c>
      <c r="L719" s="241">
        <f t="shared" ref="L719:R719" si="281">SUM(L720:L731)</f>
        <v>304063</v>
      </c>
      <c r="M719" s="272">
        <f t="shared" si="281"/>
        <v>203760</v>
      </c>
      <c r="N719" s="272">
        <f t="shared" si="281"/>
        <v>113948</v>
      </c>
      <c r="O719" s="272">
        <f t="shared" si="281"/>
        <v>0</v>
      </c>
      <c r="P719" s="272">
        <f t="shared" si="281"/>
        <v>0</v>
      </c>
      <c r="Q719" s="272">
        <f t="shared" si="281"/>
        <v>0</v>
      </c>
      <c r="R719" s="272">
        <f t="shared" si="281"/>
        <v>0</v>
      </c>
      <c r="S719" s="272"/>
      <c r="T719" s="272"/>
      <c r="U719" s="272"/>
      <c r="V719" s="272">
        <f>SUM(V720:V731)</f>
        <v>0</v>
      </c>
      <c r="W719" s="272">
        <f>SUM(W720:W731)</f>
        <v>0</v>
      </c>
      <c r="X719" s="554">
        <f>SUM(X720:X731)</f>
        <v>0</v>
      </c>
      <c r="Y719" s="96"/>
      <c r="Z719" s="103"/>
      <c r="AA719" s="587">
        <v>161783</v>
      </c>
      <c r="AB719" s="588"/>
      <c r="AC719" s="588"/>
      <c r="AD719" s="535">
        <f t="shared" si="275"/>
        <v>0</v>
      </c>
      <c r="AE719" s="588"/>
      <c r="AF719" s="454"/>
      <c r="AG719" s="454"/>
      <c r="AH719" s="454"/>
      <c r="AI719" s="454"/>
      <c r="AJ719" s="588"/>
      <c r="AK719" s="103"/>
      <c r="AL719" s="103"/>
      <c r="AM719" s="103"/>
      <c r="AN719" s="103"/>
      <c r="AO719" s="103"/>
      <c r="AP719" s="103"/>
      <c r="AQ719" s="47">
        <v>7156</v>
      </c>
    </row>
    <row r="720" spans="1:43" s="47" customFormat="1" ht="19.2" customHeight="1">
      <c r="A720" s="99"/>
      <c r="B720" s="203"/>
      <c r="C720" s="203" t="str">
        <f t="shared" ref="C720:C731" si="282">LEFT(E720,3)</f>
        <v>213</v>
      </c>
      <c r="D720" s="638" t="str">
        <f t="shared" ref="D720:D731" si="283">LEFT(E720,5)</f>
        <v>21301</v>
      </c>
      <c r="E720" s="219">
        <v>2130104</v>
      </c>
      <c r="F720" s="99" t="s">
        <v>589</v>
      </c>
      <c r="G720" s="283" t="s">
        <v>375</v>
      </c>
      <c r="H720" s="106" t="s">
        <v>65</v>
      </c>
      <c r="I720" s="126">
        <v>301</v>
      </c>
      <c r="J720" s="251">
        <v>181572</v>
      </c>
      <c r="K720" s="621">
        <f t="shared" si="250"/>
        <v>238212</v>
      </c>
      <c r="L720" s="241">
        <v>238212</v>
      </c>
      <c r="M720" s="464"/>
      <c r="N720" s="264"/>
      <c r="O720" s="264"/>
      <c r="P720" s="270"/>
      <c r="Q720" s="553"/>
      <c r="R720" s="553"/>
      <c r="S720" s="553"/>
      <c r="T720" s="553"/>
      <c r="U720" s="553"/>
      <c r="V720" s="553"/>
      <c r="W720" s="553"/>
      <c r="X720" s="553"/>
      <c r="Y720" s="96"/>
      <c r="Z720" s="103"/>
      <c r="AA720" s="587"/>
      <c r="AB720" s="588"/>
      <c r="AC720" s="588"/>
      <c r="AD720" s="535">
        <f t="shared" si="275"/>
        <v>0</v>
      </c>
      <c r="AE720" s="588"/>
      <c r="AF720" s="454"/>
      <c r="AG720" s="454"/>
      <c r="AH720" s="454"/>
      <c r="AI720" s="454"/>
      <c r="AJ720" s="588"/>
      <c r="AK720" s="103"/>
      <c r="AL720" s="103"/>
      <c r="AM720" s="103"/>
      <c r="AN720" s="103"/>
      <c r="AO720" s="103"/>
      <c r="AP720" s="103"/>
    </row>
    <row r="721" spans="1:43" s="47" customFormat="1" ht="19.2" customHeight="1">
      <c r="A721" s="99"/>
      <c r="B721" s="203"/>
      <c r="C721" s="203" t="str">
        <f t="shared" si="282"/>
        <v>213</v>
      </c>
      <c r="D721" s="638" t="str">
        <f t="shared" si="283"/>
        <v>21301</v>
      </c>
      <c r="E721" s="219">
        <v>2130104</v>
      </c>
      <c r="F721" s="99" t="s">
        <v>589</v>
      </c>
      <c r="G721" s="283" t="s">
        <v>376</v>
      </c>
      <c r="H721" s="106" t="s">
        <v>65</v>
      </c>
      <c r="I721" s="126">
        <v>301</v>
      </c>
      <c r="J721" s="251">
        <v>40000</v>
      </c>
      <c r="K721" s="621">
        <f t="shared" si="250"/>
        <v>46000</v>
      </c>
      <c r="L721" s="281">
        <v>46000</v>
      </c>
      <c r="M721" s="464"/>
      <c r="N721" s="264"/>
      <c r="O721" s="264"/>
      <c r="P721" s="270"/>
      <c r="Q721" s="553"/>
      <c r="R721" s="553"/>
      <c r="S721" s="553"/>
      <c r="T721" s="553"/>
      <c r="U721" s="553"/>
      <c r="V721" s="553"/>
      <c r="W721" s="553"/>
      <c r="X721" s="553"/>
      <c r="Y721" s="96"/>
      <c r="Z721" s="103"/>
      <c r="AA721" s="587"/>
      <c r="AB721" s="588"/>
      <c r="AC721" s="588"/>
      <c r="AD721" s="535">
        <f t="shared" si="275"/>
        <v>0</v>
      </c>
      <c r="AE721" s="588"/>
      <c r="AF721" s="454"/>
      <c r="AG721" s="454"/>
      <c r="AH721" s="454"/>
      <c r="AI721" s="454"/>
      <c r="AJ721" s="588"/>
      <c r="AK721" s="103"/>
      <c r="AL721" s="103"/>
      <c r="AM721" s="103"/>
      <c r="AN721" s="103"/>
      <c r="AO721" s="103"/>
      <c r="AP721" s="103"/>
    </row>
    <row r="722" spans="1:43" s="47" customFormat="1" ht="19.2" customHeight="1">
      <c r="A722" s="99"/>
      <c r="B722" s="203"/>
      <c r="C722" s="203" t="str">
        <f t="shared" si="282"/>
        <v>213</v>
      </c>
      <c r="D722" s="638" t="str">
        <f t="shared" si="283"/>
        <v>21301</v>
      </c>
      <c r="E722" s="219">
        <v>2130104</v>
      </c>
      <c r="F722" s="99" t="s">
        <v>589</v>
      </c>
      <c r="G722" s="283" t="s">
        <v>377</v>
      </c>
      <c r="H722" s="106" t="s">
        <v>65</v>
      </c>
      <c r="I722" s="126">
        <v>301</v>
      </c>
      <c r="J722" s="251">
        <v>15131</v>
      </c>
      <c r="K722" s="621">
        <f t="shared" si="250"/>
        <v>19851</v>
      </c>
      <c r="L722" s="241">
        <v>19851</v>
      </c>
      <c r="M722" s="464"/>
      <c r="N722" s="264"/>
      <c r="O722" s="264"/>
      <c r="P722" s="270"/>
      <c r="Q722" s="553"/>
      <c r="R722" s="553"/>
      <c r="S722" s="553"/>
      <c r="T722" s="553"/>
      <c r="U722" s="553"/>
      <c r="V722" s="553"/>
      <c r="W722" s="553"/>
      <c r="X722" s="553"/>
      <c r="Y722" s="96"/>
      <c r="Z722" s="103"/>
      <c r="AA722" s="587"/>
      <c r="AB722" s="588"/>
      <c r="AC722" s="588"/>
      <c r="AD722" s="535">
        <f t="shared" si="275"/>
        <v>0</v>
      </c>
      <c r="AE722" s="588"/>
      <c r="AF722" s="454"/>
      <c r="AG722" s="454"/>
      <c r="AH722" s="454"/>
      <c r="AI722" s="454"/>
      <c r="AJ722" s="588"/>
      <c r="AK722" s="103"/>
      <c r="AL722" s="103"/>
      <c r="AM722" s="103"/>
      <c r="AN722" s="103"/>
      <c r="AO722" s="103"/>
      <c r="AP722" s="103"/>
    </row>
    <row r="723" spans="1:43" s="47" customFormat="1" ht="19.2" customHeight="1">
      <c r="A723" s="99"/>
      <c r="B723" s="203"/>
      <c r="C723" s="203" t="str">
        <f t="shared" si="282"/>
        <v>213</v>
      </c>
      <c r="D723" s="638" t="str">
        <f t="shared" si="283"/>
        <v>21301</v>
      </c>
      <c r="E723" s="219">
        <v>2130104</v>
      </c>
      <c r="F723" s="99" t="s">
        <v>589</v>
      </c>
      <c r="G723" s="283" t="s">
        <v>942</v>
      </c>
      <c r="H723" s="106" t="s">
        <v>65</v>
      </c>
      <c r="I723" s="126">
        <v>301</v>
      </c>
      <c r="J723" s="251">
        <v>4800</v>
      </c>
      <c r="K723" s="621">
        <f t="shared" si="250"/>
        <v>0</v>
      </c>
      <c r="L723" s="241"/>
      <c r="M723" s="464"/>
      <c r="N723" s="264"/>
      <c r="O723" s="264"/>
      <c r="P723" s="270"/>
      <c r="Q723" s="553"/>
      <c r="R723" s="553"/>
      <c r="S723" s="553"/>
      <c r="T723" s="553"/>
      <c r="U723" s="553"/>
      <c r="V723" s="553"/>
      <c r="W723" s="553"/>
      <c r="X723" s="553"/>
      <c r="Y723" s="96"/>
      <c r="Z723" s="103"/>
      <c r="AA723" s="587"/>
      <c r="AB723" s="588"/>
      <c r="AC723" s="588"/>
      <c r="AD723" s="535">
        <f t="shared" si="275"/>
        <v>0</v>
      </c>
      <c r="AE723" s="588"/>
      <c r="AF723" s="454"/>
      <c r="AG723" s="454"/>
      <c r="AH723" s="454"/>
      <c r="AI723" s="454"/>
      <c r="AJ723" s="588"/>
      <c r="AK723" s="103"/>
      <c r="AL723" s="103"/>
      <c r="AM723" s="103"/>
      <c r="AN723" s="103"/>
      <c r="AO723" s="103"/>
      <c r="AP723" s="103"/>
    </row>
    <row r="724" spans="1:43" s="47" customFormat="1" ht="19.2" customHeight="1">
      <c r="A724" s="99"/>
      <c r="B724" s="203"/>
      <c r="C724" s="203" t="str">
        <f t="shared" si="282"/>
        <v>213</v>
      </c>
      <c r="D724" s="638" t="str">
        <f t="shared" si="283"/>
        <v>21301</v>
      </c>
      <c r="E724" s="219">
        <v>2130104</v>
      </c>
      <c r="F724" s="99" t="s">
        <v>589</v>
      </c>
      <c r="G724" s="283" t="s">
        <v>916</v>
      </c>
      <c r="H724" s="106" t="s">
        <v>65</v>
      </c>
      <c r="I724" s="124">
        <v>302</v>
      </c>
      <c r="J724" s="251">
        <v>33600</v>
      </c>
      <c r="K724" s="621">
        <f t="shared" si="250"/>
        <v>26400</v>
      </c>
      <c r="L724" s="241"/>
      <c r="M724" s="264">
        <v>26400</v>
      </c>
      <c r="O724" s="264"/>
      <c r="P724" s="270"/>
      <c r="Q724" s="553"/>
      <c r="R724" s="553"/>
      <c r="S724" s="553"/>
      <c r="T724" s="553"/>
      <c r="U724" s="553"/>
      <c r="V724" s="553"/>
      <c r="W724" s="553"/>
      <c r="X724" s="553"/>
      <c r="Y724" s="96"/>
      <c r="Z724" s="103"/>
      <c r="AA724" s="587"/>
      <c r="AB724" s="588"/>
      <c r="AC724" s="588"/>
      <c r="AD724" s="535">
        <f t="shared" si="275"/>
        <v>0</v>
      </c>
      <c r="AE724" s="588"/>
      <c r="AF724" s="454"/>
      <c r="AG724" s="454"/>
      <c r="AH724" s="454"/>
      <c r="AI724" s="454"/>
      <c r="AJ724" s="588"/>
      <c r="AK724" s="103"/>
      <c r="AL724" s="103"/>
      <c r="AM724" s="103"/>
      <c r="AN724" s="103"/>
      <c r="AO724" s="103"/>
      <c r="AP724" s="103"/>
    </row>
    <row r="725" spans="1:43" s="47" customFormat="1" ht="19.2" customHeight="1">
      <c r="A725" s="99"/>
      <c r="B725" s="203"/>
      <c r="C725" s="203" t="str">
        <f t="shared" si="282"/>
        <v>213</v>
      </c>
      <c r="D725" s="638" t="str">
        <f t="shared" si="283"/>
        <v>21301</v>
      </c>
      <c r="E725" s="219">
        <v>2130104</v>
      </c>
      <c r="F725" s="99" t="s">
        <v>589</v>
      </c>
      <c r="G725" s="283" t="s">
        <v>378</v>
      </c>
      <c r="H725" s="106" t="s">
        <v>65</v>
      </c>
      <c r="I725" s="126">
        <v>303</v>
      </c>
      <c r="J725" s="251">
        <v>21789</v>
      </c>
      <c r="K725" s="621">
        <f t="shared" si="250"/>
        <v>36488</v>
      </c>
      <c r="L725" s="241"/>
      <c r="M725" s="464"/>
      <c r="N725" s="264">
        <v>36488</v>
      </c>
      <c r="O725" s="264"/>
      <c r="P725" s="270"/>
      <c r="Q725" s="553"/>
      <c r="R725" s="553"/>
      <c r="S725" s="553"/>
      <c r="T725" s="553"/>
      <c r="U725" s="553"/>
      <c r="V725" s="553"/>
      <c r="W725" s="553"/>
      <c r="X725" s="553"/>
      <c r="Y725" s="96"/>
      <c r="Z725" s="103"/>
      <c r="AA725" s="587"/>
      <c r="AB725" s="588"/>
      <c r="AC725" s="588"/>
      <c r="AD725" s="535">
        <f t="shared" si="275"/>
        <v>0</v>
      </c>
      <c r="AE725" s="588"/>
      <c r="AF725" s="454"/>
      <c r="AG725" s="454"/>
      <c r="AH725" s="454"/>
      <c r="AI725" s="454"/>
      <c r="AJ725" s="588"/>
      <c r="AK725" s="103"/>
      <c r="AL725" s="103"/>
      <c r="AM725" s="103"/>
      <c r="AN725" s="103"/>
      <c r="AO725" s="103"/>
      <c r="AP725" s="103"/>
    </row>
    <row r="726" spans="1:43" s="47" customFormat="1" ht="19.2" customHeight="1">
      <c r="A726" s="99"/>
      <c r="B726" s="203"/>
      <c r="C726" s="203" t="str">
        <f t="shared" si="282"/>
        <v>213</v>
      </c>
      <c r="D726" s="638" t="str">
        <f t="shared" si="283"/>
        <v>21301</v>
      </c>
      <c r="E726" s="219">
        <v>2130104</v>
      </c>
      <c r="F726" s="99" t="s">
        <v>589</v>
      </c>
      <c r="G726" s="283" t="s">
        <v>446</v>
      </c>
      <c r="H726" s="106" t="s">
        <v>65</v>
      </c>
      <c r="I726" s="126">
        <v>302</v>
      </c>
      <c r="J726" s="248">
        <v>20000</v>
      </c>
      <c r="K726" s="621">
        <f t="shared" si="250"/>
        <v>20000</v>
      </c>
      <c r="L726" s="241"/>
      <c r="M726" s="464">
        <v>20000</v>
      </c>
      <c r="N726" s="264"/>
      <c r="O726" s="264"/>
      <c r="P726" s="270"/>
      <c r="Q726" s="553"/>
      <c r="R726" s="553"/>
      <c r="S726" s="553"/>
      <c r="T726" s="553"/>
      <c r="U726" s="553"/>
      <c r="V726" s="553"/>
      <c r="W726" s="553"/>
      <c r="X726" s="553"/>
      <c r="Y726" s="96"/>
      <c r="Z726" s="103"/>
      <c r="AA726" s="587"/>
      <c r="AB726" s="588"/>
      <c r="AC726" s="588"/>
      <c r="AD726" s="535">
        <f t="shared" si="275"/>
        <v>0</v>
      </c>
      <c r="AE726" s="588"/>
      <c r="AF726" s="454"/>
      <c r="AG726" s="454"/>
      <c r="AH726" s="454"/>
      <c r="AI726" s="454"/>
      <c r="AJ726" s="588"/>
      <c r="AK726" s="103"/>
      <c r="AL726" s="103"/>
      <c r="AM726" s="103"/>
      <c r="AN726" s="103"/>
      <c r="AO726" s="103"/>
      <c r="AP726" s="103"/>
    </row>
    <row r="727" spans="1:43" s="47" customFormat="1" ht="19.2" customHeight="1">
      <c r="A727" s="99"/>
      <c r="B727" s="203"/>
      <c r="C727" s="203" t="str">
        <f t="shared" si="282"/>
        <v>213</v>
      </c>
      <c r="D727" s="638" t="str">
        <f t="shared" si="283"/>
        <v>21301</v>
      </c>
      <c r="E727" s="219">
        <v>2130104</v>
      </c>
      <c r="F727" s="636" t="s">
        <v>589</v>
      </c>
      <c r="G727" s="283" t="s">
        <v>382</v>
      </c>
      <c r="H727" s="106" t="s">
        <v>65</v>
      </c>
      <c r="I727" s="126">
        <v>302</v>
      </c>
      <c r="J727" s="248">
        <v>6000</v>
      </c>
      <c r="K727" s="621">
        <f t="shared" si="250"/>
        <v>6000</v>
      </c>
      <c r="L727" s="241"/>
      <c r="M727" s="464">
        <v>6000</v>
      </c>
      <c r="N727" s="264"/>
      <c r="O727" s="264"/>
      <c r="P727" s="270"/>
      <c r="Q727" s="553"/>
      <c r="R727" s="553"/>
      <c r="S727" s="553"/>
      <c r="T727" s="553"/>
      <c r="U727" s="553"/>
      <c r="V727" s="553"/>
      <c r="W727" s="553"/>
      <c r="X727" s="553"/>
      <c r="Y727" s="96"/>
      <c r="Z727" s="103"/>
      <c r="AA727" s="587"/>
      <c r="AB727" s="588"/>
      <c r="AC727" s="588"/>
      <c r="AD727" s="535">
        <f t="shared" si="275"/>
        <v>0</v>
      </c>
      <c r="AE727" s="588"/>
      <c r="AF727" s="454"/>
      <c r="AG727" s="454"/>
      <c r="AH727" s="454"/>
      <c r="AI727" s="454"/>
      <c r="AJ727" s="588"/>
      <c r="AK727" s="103"/>
      <c r="AL727" s="103"/>
      <c r="AM727" s="103"/>
      <c r="AN727" s="103"/>
      <c r="AO727" s="103"/>
      <c r="AP727" s="103"/>
    </row>
    <row r="728" spans="1:43" s="47" customFormat="1" ht="19.2" customHeight="1">
      <c r="A728" s="636"/>
      <c r="B728" s="637"/>
      <c r="C728" s="637" t="str">
        <f t="shared" ref="C728" si="284">LEFT(E728,3)</f>
        <v>213</v>
      </c>
      <c r="D728" s="638" t="str">
        <f t="shared" ref="D728" si="285">LEFT(E728,5)</f>
        <v>21301</v>
      </c>
      <c r="E728" s="638">
        <v>2130104</v>
      </c>
      <c r="F728" s="636" t="s">
        <v>589</v>
      </c>
      <c r="G728" s="283" t="s">
        <v>2459</v>
      </c>
      <c r="H728" s="106" t="s">
        <v>65</v>
      </c>
      <c r="I728" s="126">
        <v>302</v>
      </c>
      <c r="J728" s="251"/>
      <c r="K728" s="621">
        <f>SUM(L728:X728)</f>
        <v>30000</v>
      </c>
      <c r="L728" s="241"/>
      <c r="M728" s="464">
        <v>30000</v>
      </c>
      <c r="N728" s="264"/>
      <c r="O728" s="264"/>
      <c r="P728" s="270"/>
      <c r="Q728" s="553"/>
      <c r="R728" s="553"/>
      <c r="S728" s="553"/>
      <c r="T728" s="553"/>
      <c r="U728" s="553"/>
      <c r="V728" s="553"/>
      <c r="W728" s="553"/>
      <c r="X728" s="553"/>
      <c r="Y728" s="96"/>
      <c r="Z728" s="34"/>
      <c r="AA728" s="586"/>
      <c r="AB728" s="548"/>
      <c r="AC728" s="548"/>
      <c r="AD728" s="535"/>
      <c r="AE728" s="548"/>
      <c r="AF728" s="454"/>
      <c r="AG728" s="454"/>
      <c r="AH728" s="454"/>
      <c r="AI728" s="454"/>
      <c r="AJ728" s="588"/>
      <c r="AK728" s="103"/>
      <c r="AL728" s="103"/>
      <c r="AM728" s="103"/>
      <c r="AN728" s="103"/>
      <c r="AO728" s="103"/>
      <c r="AP728" s="103"/>
    </row>
    <row r="729" spans="1:43" s="47" customFormat="1" ht="19.2" customHeight="1">
      <c r="A729" s="99"/>
      <c r="B729" s="203"/>
      <c r="C729" s="203" t="str">
        <f>LEFT(E729,3)</f>
        <v>213</v>
      </c>
      <c r="D729" s="638" t="str">
        <f>LEFT(E729,5)</f>
        <v>21307</v>
      </c>
      <c r="E729" s="219">
        <v>2130705</v>
      </c>
      <c r="F729" s="99" t="s">
        <v>589</v>
      </c>
      <c r="G729" s="34" t="s">
        <v>561</v>
      </c>
      <c r="H729" s="106" t="s">
        <v>65</v>
      </c>
      <c r="I729" s="126">
        <v>302</v>
      </c>
      <c r="J729" s="248">
        <v>123040</v>
      </c>
      <c r="K729" s="621">
        <f>SUM(L729:X729)</f>
        <v>128820</v>
      </c>
      <c r="L729" s="241"/>
      <c r="M729" s="464">
        <v>51360</v>
      </c>
      <c r="N729" s="264">
        <v>77460</v>
      </c>
      <c r="O729" s="264"/>
      <c r="P729" s="270"/>
      <c r="Q729" s="553"/>
      <c r="R729" s="553"/>
      <c r="S729" s="553"/>
      <c r="T729" s="553"/>
      <c r="U729" s="553"/>
      <c r="V729" s="553"/>
      <c r="W729" s="553"/>
      <c r="X729" s="553"/>
      <c r="Y729" s="96"/>
      <c r="Z729" s="103"/>
      <c r="AA729" s="587"/>
      <c r="AB729" s="588"/>
      <c r="AC729" s="588"/>
      <c r="AD729" s="535">
        <f>AE729+AJ729</f>
        <v>0</v>
      </c>
      <c r="AE729" s="588"/>
      <c r="AF729" s="454"/>
      <c r="AG729" s="454"/>
      <c r="AH729" s="454"/>
      <c r="AI729" s="454"/>
      <c r="AJ729" s="588"/>
      <c r="AK729" s="103"/>
      <c r="AL729" s="103"/>
      <c r="AM729" s="103"/>
      <c r="AN729" s="103"/>
      <c r="AO729" s="103"/>
      <c r="AP729" s="103"/>
    </row>
    <row r="730" spans="1:43" s="47" customFormat="1" ht="19.2" customHeight="1">
      <c r="A730" s="636"/>
      <c r="B730" s="637"/>
      <c r="C730" s="637"/>
      <c r="D730" s="638"/>
      <c r="E730" s="638"/>
      <c r="F730" s="636"/>
      <c r="G730" s="34"/>
      <c r="H730" s="106"/>
      <c r="I730" s="126"/>
      <c r="J730" s="248"/>
      <c r="K730" s="621"/>
      <c r="L730" s="241"/>
      <c r="M730" s="464"/>
      <c r="N730" s="264"/>
      <c r="O730" s="264"/>
      <c r="P730" s="270"/>
      <c r="Q730" s="553"/>
      <c r="R730" s="553"/>
      <c r="S730" s="553"/>
      <c r="T730" s="553"/>
      <c r="U730" s="553"/>
      <c r="V730" s="553"/>
      <c r="W730" s="553"/>
      <c r="X730" s="553"/>
      <c r="Y730" s="96"/>
      <c r="Z730" s="103"/>
      <c r="AA730" s="587"/>
      <c r="AB730" s="588"/>
      <c r="AC730" s="588"/>
      <c r="AD730" s="535"/>
      <c r="AE730" s="588"/>
      <c r="AF730" s="454"/>
      <c r="AG730" s="454"/>
      <c r="AH730" s="454"/>
      <c r="AI730" s="454"/>
      <c r="AJ730" s="588"/>
      <c r="AK730" s="103"/>
      <c r="AL730" s="103"/>
      <c r="AM730" s="103"/>
      <c r="AN730" s="103"/>
      <c r="AO730" s="103"/>
      <c r="AP730" s="103"/>
    </row>
    <row r="731" spans="1:43" s="47" customFormat="1" ht="19.2" customHeight="1">
      <c r="A731" s="99"/>
      <c r="B731" s="203"/>
      <c r="C731" s="203" t="str">
        <f t="shared" si="282"/>
        <v>213</v>
      </c>
      <c r="D731" s="638" t="str">
        <f t="shared" si="283"/>
        <v>21301</v>
      </c>
      <c r="E731" s="219">
        <v>2130104</v>
      </c>
      <c r="F731" s="99" t="s">
        <v>589</v>
      </c>
      <c r="G731" s="283" t="s">
        <v>401</v>
      </c>
      <c r="H731" s="106" t="s">
        <v>65</v>
      </c>
      <c r="I731" s="126">
        <v>302</v>
      </c>
      <c r="J731" s="251">
        <v>120000</v>
      </c>
      <c r="K731" s="621">
        <f t="shared" si="250"/>
        <v>70000</v>
      </c>
      <c r="L731" s="241"/>
      <c r="M731" s="464">
        <v>70000</v>
      </c>
      <c r="N731" s="264"/>
      <c r="O731" s="264"/>
      <c r="P731" s="270"/>
      <c r="Q731" s="553"/>
      <c r="R731" s="553"/>
      <c r="S731" s="553"/>
      <c r="T731" s="553"/>
      <c r="U731" s="553"/>
      <c r="V731" s="553"/>
      <c r="W731" s="553"/>
      <c r="X731" s="553"/>
      <c r="Y731" s="96"/>
      <c r="Z731" s="34" t="s">
        <v>439</v>
      </c>
      <c r="AA731" s="586"/>
      <c r="AB731" s="548"/>
      <c r="AC731" s="548"/>
      <c r="AD731" s="535">
        <f t="shared" si="275"/>
        <v>0</v>
      </c>
      <c r="AE731" s="548"/>
      <c r="AF731" s="454"/>
      <c r="AG731" s="454"/>
      <c r="AH731" s="454"/>
      <c r="AI731" s="454"/>
      <c r="AJ731" s="588"/>
      <c r="AK731" s="103"/>
      <c r="AL731" s="103"/>
      <c r="AM731" s="103"/>
      <c r="AN731" s="103"/>
      <c r="AO731" s="103"/>
      <c r="AP731" s="103"/>
    </row>
    <row r="732" spans="1:43" s="47" customFormat="1" ht="19.2" customHeight="1">
      <c r="A732" s="99"/>
      <c r="B732" s="203"/>
      <c r="C732" s="203"/>
      <c r="D732" s="638"/>
      <c r="E732" s="219"/>
      <c r="F732" s="99"/>
      <c r="G732" s="290"/>
      <c r="H732" s="106"/>
      <c r="I732" s="126"/>
      <c r="J732" s="251"/>
      <c r="K732" s="621">
        <f t="shared" si="250"/>
        <v>0</v>
      </c>
      <c r="L732" s="241"/>
      <c r="M732" s="464"/>
      <c r="N732" s="264"/>
      <c r="O732" s="264"/>
      <c r="P732" s="270"/>
      <c r="Q732" s="553"/>
      <c r="R732" s="553"/>
      <c r="S732" s="553"/>
      <c r="T732" s="553"/>
      <c r="U732" s="553"/>
      <c r="V732" s="553"/>
      <c r="W732" s="553"/>
      <c r="X732" s="553"/>
      <c r="Y732" s="96"/>
      <c r="Z732" s="103"/>
      <c r="AA732" s="587"/>
      <c r="AB732" s="588"/>
      <c r="AC732" s="588"/>
      <c r="AD732" s="535">
        <f t="shared" si="275"/>
        <v>0</v>
      </c>
      <c r="AE732" s="588"/>
      <c r="AF732" s="454"/>
      <c r="AG732" s="454"/>
      <c r="AH732" s="454"/>
      <c r="AI732" s="454"/>
      <c r="AJ732" s="588"/>
      <c r="AK732" s="103"/>
      <c r="AL732" s="103"/>
      <c r="AM732" s="103"/>
      <c r="AN732" s="103"/>
      <c r="AO732" s="103"/>
      <c r="AP732" s="103"/>
    </row>
    <row r="733" spans="1:43" s="47" customFormat="1" ht="19.2" customHeight="1">
      <c r="A733" s="99" t="s">
        <v>590</v>
      </c>
      <c r="B733" s="203">
        <v>5</v>
      </c>
      <c r="C733" s="203"/>
      <c r="D733" s="638"/>
      <c r="E733" s="219"/>
      <c r="F733" s="99"/>
      <c r="G733" s="290"/>
      <c r="H733" s="106"/>
      <c r="I733" s="126"/>
      <c r="J733" s="251">
        <v>721002</v>
      </c>
      <c r="K733" s="621">
        <f t="shared" si="250"/>
        <v>746588</v>
      </c>
      <c r="L733" s="241">
        <f t="shared" ref="L733:R733" si="286">SUM(L734:L745)</f>
        <v>366311</v>
      </c>
      <c r="M733" s="272">
        <f t="shared" si="286"/>
        <v>240860</v>
      </c>
      <c r="N733" s="272">
        <f t="shared" si="286"/>
        <v>139417</v>
      </c>
      <c r="O733" s="272">
        <f t="shared" si="286"/>
        <v>0</v>
      </c>
      <c r="P733" s="272">
        <f t="shared" si="286"/>
        <v>0</v>
      </c>
      <c r="Q733" s="554">
        <f t="shared" si="286"/>
        <v>0</v>
      </c>
      <c r="R733" s="554">
        <f t="shared" si="286"/>
        <v>0</v>
      </c>
      <c r="S733" s="554"/>
      <c r="T733" s="554"/>
      <c r="U733" s="554"/>
      <c r="V733" s="554">
        <f>SUM(V734:V745)</f>
        <v>0</v>
      </c>
      <c r="W733" s="554">
        <f>SUM(W734:W745)</f>
        <v>0</v>
      </c>
      <c r="X733" s="554">
        <f>SUM(X734:X745)</f>
        <v>0</v>
      </c>
      <c r="Y733" s="96"/>
      <c r="Z733" s="103"/>
      <c r="AA733" s="587">
        <v>588415</v>
      </c>
      <c r="AB733" s="588"/>
      <c r="AC733" s="588">
        <v>1192900</v>
      </c>
      <c r="AD733" s="535">
        <f t="shared" si="275"/>
        <v>1898200</v>
      </c>
      <c r="AE733" s="588">
        <f>SUM(AF733:AI733)</f>
        <v>1898200</v>
      </c>
      <c r="AF733" s="454">
        <v>876100</v>
      </c>
      <c r="AG733" s="454">
        <v>675300</v>
      </c>
      <c r="AH733" s="454">
        <v>346800</v>
      </c>
      <c r="AI733" s="454"/>
      <c r="AJ733" s="588"/>
      <c r="AK733" s="103"/>
      <c r="AL733" s="103"/>
      <c r="AM733" s="103"/>
      <c r="AN733" s="103"/>
      <c r="AO733" s="103"/>
      <c r="AP733" s="103"/>
      <c r="AQ733" s="47">
        <v>4143</v>
      </c>
    </row>
    <row r="734" spans="1:43" s="47" customFormat="1" ht="19.2" customHeight="1">
      <c r="A734" s="99"/>
      <c r="B734" s="203"/>
      <c r="C734" s="203" t="str">
        <f t="shared" ref="C734:C745" si="287">LEFT(E734,3)</f>
        <v>213</v>
      </c>
      <c r="D734" s="638" t="str">
        <f t="shared" ref="D734:D745" si="288">LEFT(E734,5)</f>
        <v>21301</v>
      </c>
      <c r="E734" s="219">
        <v>2130104</v>
      </c>
      <c r="F734" s="99" t="s">
        <v>590</v>
      </c>
      <c r="G734" s="283" t="s">
        <v>375</v>
      </c>
      <c r="H734" s="106" t="s">
        <v>65</v>
      </c>
      <c r="I734" s="126">
        <v>301</v>
      </c>
      <c r="J734" s="251">
        <v>225492</v>
      </c>
      <c r="K734" s="621">
        <f t="shared" si="250"/>
        <v>287364</v>
      </c>
      <c r="L734" s="241">
        <v>287364</v>
      </c>
      <c r="M734" s="464"/>
      <c r="N734" s="264"/>
      <c r="O734" s="264"/>
      <c r="P734" s="270"/>
      <c r="Q734" s="553"/>
      <c r="R734" s="553"/>
      <c r="S734" s="553"/>
      <c r="T734" s="553"/>
      <c r="U734" s="553"/>
      <c r="V734" s="553"/>
      <c r="W734" s="553"/>
      <c r="X734" s="553"/>
      <c r="Y734" s="96"/>
      <c r="Z734" s="103"/>
      <c r="AA734" s="587"/>
      <c r="AB734" s="588"/>
      <c r="AC734" s="588"/>
      <c r="AD734" s="535">
        <f t="shared" si="275"/>
        <v>0</v>
      </c>
      <c r="AE734" s="588"/>
      <c r="AF734" s="454"/>
      <c r="AG734" s="454"/>
      <c r="AH734" s="454"/>
      <c r="AI734" s="454"/>
      <c r="AJ734" s="588"/>
      <c r="AK734" s="103"/>
      <c r="AL734" s="103"/>
      <c r="AM734" s="103"/>
      <c r="AN734" s="103"/>
      <c r="AO734" s="103"/>
      <c r="AP734" s="103"/>
    </row>
    <row r="735" spans="1:43" s="47" customFormat="1" ht="19.2" customHeight="1">
      <c r="A735" s="99"/>
      <c r="B735" s="203"/>
      <c r="C735" s="203" t="str">
        <f t="shared" si="287"/>
        <v>213</v>
      </c>
      <c r="D735" s="638" t="str">
        <f t="shared" si="288"/>
        <v>21301</v>
      </c>
      <c r="E735" s="638">
        <v>2130104</v>
      </c>
      <c r="F735" s="99" t="s">
        <v>590</v>
      </c>
      <c r="G735" s="283" t="s">
        <v>376</v>
      </c>
      <c r="H735" s="106" t="s">
        <v>65</v>
      </c>
      <c r="I735" s="126">
        <v>301</v>
      </c>
      <c r="J735" s="251">
        <v>50000</v>
      </c>
      <c r="K735" s="621">
        <f t="shared" si="250"/>
        <v>55000</v>
      </c>
      <c r="L735" s="281">
        <v>55000</v>
      </c>
      <c r="M735" s="464"/>
      <c r="N735" s="264"/>
      <c r="O735" s="264"/>
      <c r="P735" s="270"/>
      <c r="Q735" s="553"/>
      <c r="R735" s="553"/>
      <c r="S735" s="553"/>
      <c r="T735" s="553"/>
      <c r="U735" s="553"/>
      <c r="V735" s="553"/>
      <c r="W735" s="553"/>
      <c r="X735" s="553"/>
      <c r="Y735" s="96"/>
      <c r="Z735" s="103"/>
      <c r="AA735" s="587"/>
      <c r="AB735" s="588"/>
      <c r="AC735" s="588"/>
      <c r="AD735" s="535">
        <f t="shared" si="275"/>
        <v>0</v>
      </c>
      <c r="AE735" s="588"/>
      <c r="AF735" s="454"/>
      <c r="AG735" s="454"/>
      <c r="AH735" s="454"/>
      <c r="AI735" s="454"/>
      <c r="AJ735" s="588"/>
      <c r="AK735" s="103"/>
      <c r="AL735" s="103"/>
      <c r="AM735" s="103"/>
      <c r="AN735" s="103"/>
      <c r="AO735" s="103"/>
      <c r="AP735" s="103"/>
    </row>
    <row r="736" spans="1:43" s="47" customFormat="1" ht="19.2" customHeight="1">
      <c r="A736" s="99"/>
      <c r="B736" s="203"/>
      <c r="C736" s="203" t="str">
        <f t="shared" si="287"/>
        <v>213</v>
      </c>
      <c r="D736" s="638" t="str">
        <f t="shared" si="288"/>
        <v>21301</v>
      </c>
      <c r="E736" s="638">
        <v>2130104</v>
      </c>
      <c r="F736" s="99" t="s">
        <v>590</v>
      </c>
      <c r="G736" s="283" t="s">
        <v>377</v>
      </c>
      <c r="H736" s="106" t="s">
        <v>65</v>
      </c>
      <c r="I736" s="126">
        <v>301</v>
      </c>
      <c r="J736" s="251">
        <v>18791</v>
      </c>
      <c r="K736" s="621">
        <f t="shared" si="250"/>
        <v>23947</v>
      </c>
      <c r="L736" s="241">
        <v>23947</v>
      </c>
      <c r="M736" s="464"/>
      <c r="N736" s="264"/>
      <c r="O736" s="264"/>
      <c r="P736" s="270"/>
      <c r="Q736" s="553"/>
      <c r="R736" s="553"/>
      <c r="S736" s="553"/>
      <c r="T736" s="553"/>
      <c r="U736" s="553"/>
      <c r="V736" s="553"/>
      <c r="W736" s="553"/>
      <c r="X736" s="553"/>
      <c r="Y736" s="96"/>
      <c r="Z736" s="103"/>
      <c r="AA736" s="587"/>
      <c r="AB736" s="588"/>
      <c r="AC736" s="588"/>
      <c r="AD736" s="535">
        <f t="shared" si="275"/>
        <v>0</v>
      </c>
      <c r="AE736" s="588"/>
      <c r="AF736" s="454"/>
      <c r="AG736" s="454"/>
      <c r="AH736" s="454"/>
      <c r="AI736" s="454"/>
      <c r="AJ736" s="588"/>
      <c r="AK736" s="103"/>
      <c r="AL736" s="103"/>
      <c r="AM736" s="103"/>
      <c r="AN736" s="103"/>
      <c r="AO736" s="103"/>
      <c r="AP736" s="103"/>
    </row>
    <row r="737" spans="1:43" s="47" customFormat="1" ht="19.2" customHeight="1">
      <c r="A737" s="99"/>
      <c r="B737" s="203"/>
      <c r="C737" s="203" t="str">
        <f t="shared" si="287"/>
        <v>213</v>
      </c>
      <c r="D737" s="638" t="str">
        <f t="shared" si="288"/>
        <v>21301</v>
      </c>
      <c r="E737" s="638">
        <v>2130104</v>
      </c>
      <c r="F737" s="99" t="s">
        <v>590</v>
      </c>
      <c r="G737" s="283" t="s">
        <v>917</v>
      </c>
      <c r="H737" s="106" t="s">
        <v>65</v>
      </c>
      <c r="I737" s="126">
        <v>301</v>
      </c>
      <c r="J737" s="251">
        <v>14400</v>
      </c>
      <c r="K737" s="621">
        <f t="shared" si="250"/>
        <v>0</v>
      </c>
      <c r="L737" s="241"/>
      <c r="M737" s="464"/>
      <c r="N737" s="264"/>
      <c r="O737" s="264"/>
      <c r="P737" s="270"/>
      <c r="Q737" s="553"/>
      <c r="R737" s="553"/>
      <c r="S737" s="553"/>
      <c r="T737" s="553"/>
      <c r="U737" s="553"/>
      <c r="V737" s="553"/>
      <c r="W737" s="553"/>
      <c r="X737" s="553"/>
      <c r="Y737" s="96"/>
      <c r="Z737" s="103"/>
      <c r="AA737" s="587"/>
      <c r="AB737" s="588"/>
      <c r="AC737" s="588"/>
      <c r="AD737" s="535">
        <f t="shared" si="275"/>
        <v>0</v>
      </c>
      <c r="AE737" s="588"/>
      <c r="AF737" s="454"/>
      <c r="AG737" s="454"/>
      <c r="AH737" s="454"/>
      <c r="AI737" s="454"/>
      <c r="AJ737" s="588"/>
      <c r="AK737" s="103"/>
      <c r="AL737" s="103"/>
      <c r="AM737" s="103"/>
      <c r="AN737" s="103"/>
      <c r="AO737" s="103"/>
      <c r="AP737" s="103"/>
    </row>
    <row r="738" spans="1:43" s="47" customFormat="1" ht="19.2" customHeight="1">
      <c r="A738" s="99"/>
      <c r="B738" s="203"/>
      <c r="C738" s="203" t="str">
        <f t="shared" si="287"/>
        <v>213</v>
      </c>
      <c r="D738" s="638" t="str">
        <f t="shared" si="288"/>
        <v>21301</v>
      </c>
      <c r="E738" s="638">
        <v>2130104</v>
      </c>
      <c r="F738" s="99" t="s">
        <v>590</v>
      </c>
      <c r="G738" s="283" t="s">
        <v>916</v>
      </c>
      <c r="H738" s="106" t="s">
        <v>65</v>
      </c>
      <c r="I738" s="124">
        <v>302</v>
      </c>
      <c r="J738" s="251">
        <v>42000</v>
      </c>
      <c r="K738" s="621">
        <f t="shared" si="250"/>
        <v>42000</v>
      </c>
      <c r="L738" s="241"/>
      <c r="M738" s="264">
        <v>42000</v>
      </c>
      <c r="O738" s="264"/>
      <c r="P738" s="270"/>
      <c r="Q738" s="553"/>
      <c r="R738" s="553"/>
      <c r="S738" s="553"/>
      <c r="T738" s="553"/>
      <c r="U738" s="553"/>
      <c r="V738" s="553"/>
      <c r="W738" s="553"/>
      <c r="X738" s="553"/>
      <c r="Y738" s="96"/>
      <c r="Z738" s="103"/>
      <c r="AA738" s="587"/>
      <c r="AB738" s="588"/>
      <c r="AC738" s="588"/>
      <c r="AD738" s="535">
        <f t="shared" si="275"/>
        <v>0</v>
      </c>
      <c r="AE738" s="588"/>
      <c r="AF738" s="454"/>
      <c r="AG738" s="454"/>
      <c r="AH738" s="454"/>
      <c r="AI738" s="454"/>
      <c r="AJ738" s="588"/>
      <c r="AK738" s="103"/>
      <c r="AL738" s="103"/>
      <c r="AM738" s="103"/>
      <c r="AN738" s="103"/>
      <c r="AO738" s="103"/>
      <c r="AP738" s="103"/>
    </row>
    <row r="739" spans="1:43" s="47" customFormat="1" ht="19.2" customHeight="1">
      <c r="A739" s="99"/>
      <c r="B739" s="203"/>
      <c r="C739" s="203" t="str">
        <f t="shared" si="287"/>
        <v>213</v>
      </c>
      <c r="D739" s="638" t="str">
        <f t="shared" si="288"/>
        <v>21301</v>
      </c>
      <c r="E739" s="638">
        <v>2130104</v>
      </c>
      <c r="F739" s="99" t="s">
        <v>590</v>
      </c>
      <c r="G739" s="283" t="s">
        <v>378</v>
      </c>
      <c r="H739" s="106" t="s">
        <v>65</v>
      </c>
      <c r="I739" s="126">
        <v>303</v>
      </c>
      <c r="J739" s="251">
        <v>27059</v>
      </c>
      <c r="K739" s="621">
        <f t="shared" si="250"/>
        <v>43957</v>
      </c>
      <c r="L739" s="241"/>
      <c r="M739" s="464"/>
      <c r="N739" s="264">
        <v>43957</v>
      </c>
      <c r="O739" s="264"/>
      <c r="P739" s="270"/>
      <c r="Q739" s="553"/>
      <c r="R739" s="553"/>
      <c r="S739" s="553"/>
      <c r="T739" s="553"/>
      <c r="U739" s="553"/>
      <c r="V739" s="553"/>
      <c r="W739" s="553"/>
      <c r="X739" s="553"/>
      <c r="Y739" s="96"/>
      <c r="Z739" s="103"/>
      <c r="AA739" s="587"/>
      <c r="AB739" s="588"/>
      <c r="AC739" s="588"/>
      <c r="AD739" s="535">
        <f t="shared" si="275"/>
        <v>0</v>
      </c>
      <c r="AE739" s="588"/>
      <c r="AF739" s="454"/>
      <c r="AG739" s="454"/>
      <c r="AH739" s="454"/>
      <c r="AI739" s="454"/>
      <c r="AJ739" s="588"/>
      <c r="AK739" s="103"/>
      <c r="AL739" s="103"/>
      <c r="AM739" s="103"/>
      <c r="AN739" s="103"/>
      <c r="AO739" s="103"/>
      <c r="AP739" s="103"/>
    </row>
    <row r="740" spans="1:43" s="47" customFormat="1" ht="19.2" customHeight="1">
      <c r="A740" s="99"/>
      <c r="B740" s="203"/>
      <c r="C740" s="203" t="str">
        <f t="shared" si="287"/>
        <v>213</v>
      </c>
      <c r="D740" s="638" t="str">
        <f t="shared" si="288"/>
        <v>21301</v>
      </c>
      <c r="E740" s="638">
        <v>2130104</v>
      </c>
      <c r="F740" s="99" t="s">
        <v>590</v>
      </c>
      <c r="G740" s="283" t="s">
        <v>404</v>
      </c>
      <c r="H740" s="106" t="s">
        <v>65</v>
      </c>
      <c r="I740" s="126">
        <v>302</v>
      </c>
      <c r="J740" s="251">
        <v>20000</v>
      </c>
      <c r="K740" s="621">
        <f t="shared" si="250"/>
        <v>20000</v>
      </c>
      <c r="L740" s="241"/>
      <c r="M740" s="464">
        <v>20000</v>
      </c>
      <c r="N740" s="264"/>
      <c r="O740" s="264"/>
      <c r="P740" s="270"/>
      <c r="Q740" s="553"/>
      <c r="R740" s="553"/>
      <c r="S740" s="553"/>
      <c r="T740" s="553"/>
      <c r="U740" s="553"/>
      <c r="V740" s="553"/>
      <c r="W740" s="553"/>
      <c r="X740" s="553"/>
      <c r="Y740" s="96"/>
      <c r="Z740" s="103"/>
      <c r="AA740" s="587"/>
      <c r="AB740" s="588"/>
      <c r="AC740" s="588"/>
      <c r="AD740" s="535">
        <f t="shared" si="275"/>
        <v>0</v>
      </c>
      <c r="AE740" s="588"/>
      <c r="AF740" s="454"/>
      <c r="AG740" s="454"/>
      <c r="AH740" s="454"/>
      <c r="AI740" s="454"/>
      <c r="AJ740" s="588"/>
      <c r="AK740" s="103"/>
      <c r="AL740" s="103"/>
      <c r="AM740" s="103"/>
      <c r="AN740" s="103"/>
      <c r="AO740" s="103"/>
      <c r="AP740" s="103"/>
    </row>
    <row r="741" spans="1:43" s="47" customFormat="1" ht="19.2" customHeight="1">
      <c r="A741" s="99"/>
      <c r="B741" s="203"/>
      <c r="C741" s="203" t="str">
        <f t="shared" si="287"/>
        <v>213</v>
      </c>
      <c r="D741" s="638" t="str">
        <f t="shared" si="288"/>
        <v>21301</v>
      </c>
      <c r="E741" s="638">
        <v>2130104</v>
      </c>
      <c r="F741" s="636" t="s">
        <v>590</v>
      </c>
      <c r="G741" s="283" t="s">
        <v>382</v>
      </c>
      <c r="H741" s="106" t="s">
        <v>65</v>
      </c>
      <c r="I741" s="126">
        <v>302</v>
      </c>
      <c r="J741" s="251">
        <v>7500</v>
      </c>
      <c r="K741" s="621">
        <f t="shared" si="250"/>
        <v>7500</v>
      </c>
      <c r="L741" s="241"/>
      <c r="M741" s="464">
        <v>7500</v>
      </c>
      <c r="N741" s="264"/>
      <c r="O741" s="264"/>
      <c r="P741" s="270"/>
      <c r="Q741" s="553"/>
      <c r="R741" s="553"/>
      <c r="S741" s="553"/>
      <c r="T741" s="553"/>
      <c r="U741" s="553"/>
      <c r="V741" s="553"/>
      <c r="W741" s="553"/>
      <c r="X741" s="553"/>
      <c r="Y741" s="96"/>
      <c r="Z741" s="103"/>
      <c r="AA741" s="587"/>
      <c r="AB741" s="588"/>
      <c r="AC741" s="588"/>
      <c r="AD741" s="535">
        <f t="shared" si="275"/>
        <v>0</v>
      </c>
      <c r="AE741" s="588"/>
      <c r="AF741" s="454"/>
      <c r="AG741" s="454"/>
      <c r="AH741" s="454"/>
      <c r="AI741" s="454"/>
      <c r="AJ741" s="588"/>
      <c r="AK741" s="103"/>
      <c r="AL741" s="103"/>
      <c r="AM741" s="103"/>
      <c r="AN741" s="103"/>
      <c r="AO741" s="103"/>
      <c r="AP741" s="103"/>
    </row>
    <row r="742" spans="1:43" s="47" customFormat="1" ht="19.2" customHeight="1">
      <c r="A742" s="636"/>
      <c r="B742" s="637"/>
      <c r="C742" s="637" t="str">
        <f t="shared" ref="C742" si="289">LEFT(E742,3)</f>
        <v>213</v>
      </c>
      <c r="D742" s="638" t="str">
        <f t="shared" ref="D742" si="290">LEFT(E742,5)</f>
        <v>21301</v>
      </c>
      <c r="E742" s="638">
        <v>2130104</v>
      </c>
      <c r="F742" s="636" t="s">
        <v>590</v>
      </c>
      <c r="G742" s="283" t="s">
        <v>2458</v>
      </c>
      <c r="H742" s="106" t="s">
        <v>65</v>
      </c>
      <c r="I742" s="126">
        <v>302</v>
      </c>
      <c r="J742" s="251"/>
      <c r="K742" s="621">
        <f>SUM(L742:X742)</f>
        <v>30000</v>
      </c>
      <c r="L742" s="241"/>
      <c r="M742" s="464">
        <v>30000</v>
      </c>
      <c r="N742" s="264"/>
      <c r="O742" s="264"/>
      <c r="P742" s="270"/>
      <c r="Q742" s="553"/>
      <c r="R742" s="553"/>
      <c r="S742" s="553"/>
      <c r="T742" s="553"/>
      <c r="U742" s="553"/>
      <c r="V742" s="553"/>
      <c r="W742" s="553"/>
      <c r="X742" s="553"/>
      <c r="Y742" s="96"/>
      <c r="Z742" s="34"/>
      <c r="AA742" s="586"/>
      <c r="AB742" s="548"/>
      <c r="AC742" s="548"/>
      <c r="AD742" s="535"/>
      <c r="AE742" s="548"/>
      <c r="AF742" s="454"/>
      <c r="AG742" s="454"/>
      <c r="AH742" s="454"/>
      <c r="AI742" s="454"/>
      <c r="AJ742" s="588"/>
      <c r="AK742" s="103"/>
      <c r="AL742" s="103"/>
      <c r="AM742" s="103"/>
      <c r="AN742" s="103"/>
      <c r="AO742" s="103"/>
      <c r="AP742" s="103"/>
    </row>
    <row r="743" spans="1:43" s="47" customFormat="1" ht="19.2" customHeight="1">
      <c r="A743" s="99"/>
      <c r="B743" s="203"/>
      <c r="C743" s="203" t="str">
        <f>LEFT(E743,3)</f>
        <v>213</v>
      </c>
      <c r="D743" s="638" t="str">
        <f>LEFT(E743,5)</f>
        <v>21307</v>
      </c>
      <c r="E743" s="638">
        <v>2130705</v>
      </c>
      <c r="F743" s="99" t="s">
        <v>590</v>
      </c>
      <c r="G743" s="34" t="s">
        <v>561</v>
      </c>
      <c r="H743" s="106" t="s">
        <v>65</v>
      </c>
      <c r="I743" s="126">
        <v>302</v>
      </c>
      <c r="J743" s="251">
        <v>165760</v>
      </c>
      <c r="K743" s="621">
        <f>SUM(L743:X743)</f>
        <v>146820</v>
      </c>
      <c r="L743" s="241"/>
      <c r="M743" s="464">
        <v>51360</v>
      </c>
      <c r="N743" s="264">
        <v>95460</v>
      </c>
      <c r="O743" s="264"/>
      <c r="P743" s="270"/>
      <c r="Q743" s="553"/>
      <c r="R743" s="553"/>
      <c r="S743" s="553"/>
      <c r="T743" s="553"/>
      <c r="U743" s="553"/>
      <c r="V743" s="553"/>
      <c r="W743" s="553"/>
      <c r="X743" s="553"/>
      <c r="Y743" s="96"/>
      <c r="Z743" s="103"/>
      <c r="AA743" s="587"/>
      <c r="AB743" s="588"/>
      <c r="AC743" s="588"/>
      <c r="AD743" s="535">
        <f>AE743+AJ743</f>
        <v>0</v>
      </c>
      <c r="AE743" s="588"/>
      <c r="AF743" s="454"/>
      <c r="AG743" s="454"/>
      <c r="AH743" s="454"/>
      <c r="AI743" s="454"/>
      <c r="AJ743" s="588"/>
      <c r="AK743" s="103"/>
      <c r="AL743" s="103"/>
      <c r="AM743" s="103"/>
      <c r="AN743" s="103"/>
      <c r="AO743" s="103"/>
      <c r="AP743" s="103"/>
    </row>
    <row r="744" spans="1:43" s="47" customFormat="1" ht="19.2" customHeight="1">
      <c r="A744" s="636"/>
      <c r="B744" s="637"/>
      <c r="C744" s="637"/>
      <c r="D744" s="638"/>
      <c r="E744" s="638"/>
      <c r="F744" s="636"/>
      <c r="G744" s="34"/>
      <c r="H744" s="106"/>
      <c r="I744" s="126"/>
      <c r="J744" s="251"/>
      <c r="K744" s="621"/>
      <c r="L744" s="241"/>
      <c r="M744" s="464"/>
      <c r="N744" s="264"/>
      <c r="O744" s="264"/>
      <c r="P744" s="270"/>
      <c r="Q744" s="553"/>
      <c r="R744" s="553"/>
      <c r="S744" s="553"/>
      <c r="T744" s="553"/>
      <c r="U744" s="553"/>
      <c r="V744" s="553"/>
      <c r="W744" s="553"/>
      <c r="X744" s="553"/>
      <c r="Y744" s="96"/>
      <c r="Z744" s="103"/>
      <c r="AA744" s="587"/>
      <c r="AB744" s="588"/>
      <c r="AC744" s="588"/>
      <c r="AD744" s="535"/>
      <c r="AE744" s="588"/>
      <c r="AF744" s="454"/>
      <c r="AG744" s="454"/>
      <c r="AH744" s="454"/>
      <c r="AI744" s="454"/>
      <c r="AJ744" s="588"/>
      <c r="AK744" s="103"/>
      <c r="AL744" s="103"/>
      <c r="AM744" s="103"/>
      <c r="AN744" s="103"/>
      <c r="AO744" s="103"/>
      <c r="AP744" s="103"/>
    </row>
    <row r="745" spans="1:43" s="47" customFormat="1" ht="19.2" customHeight="1">
      <c r="A745" s="99"/>
      <c r="B745" s="203"/>
      <c r="C745" s="203" t="str">
        <f t="shared" si="287"/>
        <v>213</v>
      </c>
      <c r="D745" s="638" t="str">
        <f t="shared" si="288"/>
        <v>21301</v>
      </c>
      <c r="E745" s="638">
        <v>2130104</v>
      </c>
      <c r="F745" s="99" t="s">
        <v>590</v>
      </c>
      <c r="G745" s="283" t="s">
        <v>401</v>
      </c>
      <c r="H745" s="106" t="s">
        <v>65</v>
      </c>
      <c r="I745" s="126">
        <v>302</v>
      </c>
      <c r="J745" s="251">
        <v>150000</v>
      </c>
      <c r="K745" s="621">
        <f t="shared" si="250"/>
        <v>90000</v>
      </c>
      <c r="L745" s="241"/>
      <c r="M745" s="464">
        <v>90000</v>
      </c>
      <c r="N745" s="264"/>
      <c r="O745" s="264"/>
      <c r="P745" s="270"/>
      <c r="Q745" s="553"/>
      <c r="R745" s="553"/>
      <c r="S745" s="553"/>
      <c r="T745" s="553"/>
      <c r="U745" s="553"/>
      <c r="V745" s="553"/>
      <c r="W745" s="553"/>
      <c r="X745" s="553"/>
      <c r="Y745" s="96"/>
      <c r="Z745" s="34" t="s">
        <v>439</v>
      </c>
      <c r="AA745" s="586"/>
      <c r="AB745" s="548"/>
      <c r="AC745" s="548"/>
      <c r="AD745" s="535">
        <f t="shared" si="275"/>
        <v>0</v>
      </c>
      <c r="AE745" s="548"/>
      <c r="AF745" s="454"/>
      <c r="AG745" s="454"/>
      <c r="AH745" s="454"/>
      <c r="AI745" s="454"/>
      <c r="AJ745" s="588"/>
      <c r="AK745" s="103"/>
      <c r="AL745" s="103"/>
      <c r="AM745" s="103"/>
      <c r="AN745" s="103"/>
      <c r="AO745" s="103"/>
      <c r="AP745" s="103"/>
    </row>
    <row r="746" spans="1:43" s="47" customFormat="1" ht="19.2" customHeight="1">
      <c r="A746" s="99"/>
      <c r="B746" s="203"/>
      <c r="C746" s="203"/>
      <c r="D746" s="638"/>
      <c r="E746" s="219"/>
      <c r="F746" s="99"/>
      <c r="G746" s="290"/>
      <c r="H746" s="106"/>
      <c r="I746" s="126"/>
      <c r="J746" s="251"/>
      <c r="K746" s="621">
        <f t="shared" si="250"/>
        <v>0</v>
      </c>
      <c r="L746" s="241"/>
      <c r="M746" s="464"/>
      <c r="N746" s="264"/>
      <c r="O746" s="264"/>
      <c r="P746" s="270"/>
      <c r="Q746" s="553"/>
      <c r="R746" s="553"/>
      <c r="S746" s="553"/>
      <c r="T746" s="553"/>
      <c r="U746" s="553"/>
      <c r="V746" s="553"/>
      <c r="W746" s="553"/>
      <c r="X746" s="553"/>
      <c r="Y746" s="96"/>
      <c r="Z746" s="103"/>
      <c r="AA746" s="587"/>
      <c r="AB746" s="588"/>
      <c r="AC746" s="588"/>
      <c r="AD746" s="535">
        <f t="shared" si="275"/>
        <v>0</v>
      </c>
      <c r="AE746" s="588"/>
      <c r="AF746" s="454"/>
      <c r="AG746" s="454"/>
      <c r="AH746" s="454"/>
      <c r="AI746" s="454"/>
      <c r="AJ746" s="588"/>
      <c r="AK746" s="103"/>
      <c r="AL746" s="103"/>
      <c r="AM746" s="103"/>
      <c r="AN746" s="103"/>
      <c r="AO746" s="103"/>
      <c r="AP746" s="103"/>
    </row>
    <row r="747" spans="1:43" s="47" customFormat="1" ht="19.2" customHeight="1">
      <c r="A747" s="99" t="s">
        <v>591</v>
      </c>
      <c r="B747" s="203">
        <v>4</v>
      </c>
      <c r="C747" s="203"/>
      <c r="D747" s="638" t="str">
        <f>LEFT(E747,5)</f>
        <v/>
      </c>
      <c r="E747" s="219"/>
      <c r="F747" s="99"/>
      <c r="G747" s="290"/>
      <c r="H747" s="106"/>
      <c r="I747" s="126"/>
      <c r="J747" s="251">
        <v>645071</v>
      </c>
      <c r="K747" s="621">
        <f t="shared" ref="K747:K818" si="291">SUM(L747:X747)</f>
        <v>626601</v>
      </c>
      <c r="L747" s="241">
        <f t="shared" ref="L747:R747" si="292">SUM(L748:L759)</f>
        <v>292819</v>
      </c>
      <c r="M747" s="280">
        <f t="shared" si="292"/>
        <v>203760</v>
      </c>
      <c r="N747" s="280">
        <f t="shared" si="292"/>
        <v>130022</v>
      </c>
      <c r="O747" s="280">
        <f t="shared" si="292"/>
        <v>0</v>
      </c>
      <c r="P747" s="280">
        <f t="shared" si="292"/>
        <v>0</v>
      </c>
      <c r="Q747" s="280">
        <f t="shared" si="292"/>
        <v>0</v>
      </c>
      <c r="R747" s="280">
        <f t="shared" si="292"/>
        <v>0</v>
      </c>
      <c r="S747" s="280"/>
      <c r="T747" s="280"/>
      <c r="U747" s="280"/>
      <c r="V747" s="280">
        <f>SUM(V748:V759)</f>
        <v>0</v>
      </c>
      <c r="W747" s="280">
        <f>SUM(W748:W759)</f>
        <v>0</v>
      </c>
      <c r="X747" s="444">
        <f>SUM(X748:X759)</f>
        <v>0</v>
      </c>
      <c r="Y747" s="251"/>
      <c r="Z747" s="103"/>
      <c r="AA747" s="587"/>
      <c r="AB747" s="588"/>
      <c r="AC747" s="588"/>
      <c r="AD747" s="535">
        <f t="shared" si="275"/>
        <v>0</v>
      </c>
      <c r="AE747" s="588"/>
      <c r="AF747" s="454"/>
      <c r="AG747" s="454"/>
      <c r="AH747" s="454"/>
      <c r="AI747" s="454"/>
      <c r="AJ747" s="588"/>
      <c r="AK747" s="103"/>
      <c r="AL747" s="103"/>
      <c r="AM747" s="103"/>
      <c r="AN747" s="103"/>
      <c r="AO747" s="103"/>
      <c r="AP747" s="103"/>
      <c r="AQ747" s="47">
        <v>19630</v>
      </c>
    </row>
    <row r="748" spans="1:43" s="47" customFormat="1" ht="19.2" customHeight="1">
      <c r="A748" s="99"/>
      <c r="B748" s="203"/>
      <c r="C748" s="203" t="str">
        <f t="shared" ref="C748:C759" si="293">LEFT(E748,3)</f>
        <v>213</v>
      </c>
      <c r="D748" s="638" t="str">
        <f t="shared" ref="D748:D759" si="294">LEFT(E748,5)</f>
        <v>21301</v>
      </c>
      <c r="E748" s="219">
        <v>2130104</v>
      </c>
      <c r="F748" s="7" t="s">
        <v>591</v>
      </c>
      <c r="G748" s="283" t="s">
        <v>375</v>
      </c>
      <c r="H748" s="106" t="s">
        <v>65</v>
      </c>
      <c r="I748" s="126">
        <v>301</v>
      </c>
      <c r="J748" s="251">
        <v>216840</v>
      </c>
      <c r="K748" s="621">
        <f t="shared" si="291"/>
        <v>226740</v>
      </c>
      <c r="L748" s="241">
        <v>226740</v>
      </c>
      <c r="M748" s="307"/>
      <c r="N748" s="251"/>
      <c r="O748" s="251"/>
      <c r="P748" s="251"/>
      <c r="Q748" s="444"/>
      <c r="R748" s="444"/>
      <c r="S748" s="444"/>
      <c r="T748" s="444"/>
      <c r="U748" s="444"/>
      <c r="V748" s="444"/>
      <c r="W748" s="444"/>
      <c r="X748" s="444"/>
      <c r="Y748" s="251"/>
      <c r="Z748" s="103"/>
      <c r="AA748" s="587"/>
      <c r="AB748" s="588"/>
      <c r="AC748" s="588"/>
      <c r="AD748" s="535">
        <f t="shared" si="275"/>
        <v>0</v>
      </c>
      <c r="AE748" s="588"/>
      <c r="AF748" s="454"/>
      <c r="AG748" s="454"/>
      <c r="AH748" s="454"/>
      <c r="AI748" s="454"/>
      <c r="AJ748" s="588"/>
      <c r="AK748" s="103"/>
      <c r="AL748" s="103"/>
      <c r="AM748" s="103"/>
      <c r="AN748" s="103"/>
      <c r="AO748" s="103"/>
      <c r="AP748" s="103"/>
    </row>
    <row r="749" spans="1:43" s="47" customFormat="1" ht="19.2" customHeight="1">
      <c r="A749" s="99"/>
      <c r="B749" s="203"/>
      <c r="C749" s="203" t="str">
        <f t="shared" si="293"/>
        <v>213</v>
      </c>
      <c r="D749" s="638" t="str">
        <f t="shared" si="294"/>
        <v>21301</v>
      </c>
      <c r="E749" s="219">
        <v>2130104</v>
      </c>
      <c r="F749" s="7" t="s">
        <v>591</v>
      </c>
      <c r="G749" s="283" t="s">
        <v>376</v>
      </c>
      <c r="H749" s="106" t="s">
        <v>65</v>
      </c>
      <c r="I749" s="126">
        <v>301</v>
      </c>
      <c r="J749" s="251">
        <v>50000</v>
      </c>
      <c r="K749" s="621">
        <f t="shared" si="291"/>
        <v>46000</v>
      </c>
      <c r="L749" s="281">
        <v>46000</v>
      </c>
      <c r="M749" s="307"/>
      <c r="N749" s="251"/>
      <c r="O749" s="251"/>
      <c r="P749" s="251"/>
      <c r="Q749" s="444"/>
      <c r="R749" s="444"/>
      <c r="S749" s="444"/>
      <c r="T749" s="444"/>
      <c r="U749" s="444"/>
      <c r="V749" s="444"/>
      <c r="W749" s="444"/>
      <c r="X749" s="444"/>
      <c r="Y749" s="251"/>
      <c r="Z749" s="103"/>
      <c r="AA749" s="587"/>
      <c r="AB749" s="588"/>
      <c r="AC749" s="588"/>
      <c r="AD749" s="535">
        <f t="shared" si="275"/>
        <v>0</v>
      </c>
      <c r="AE749" s="588"/>
      <c r="AF749" s="454"/>
      <c r="AG749" s="454"/>
      <c r="AH749" s="454"/>
      <c r="AI749" s="454"/>
      <c r="AJ749" s="588"/>
      <c r="AK749" s="103"/>
      <c r="AL749" s="103"/>
      <c r="AM749" s="103"/>
      <c r="AN749" s="103"/>
      <c r="AO749" s="103"/>
      <c r="AP749" s="103"/>
    </row>
    <row r="750" spans="1:43" s="47" customFormat="1" ht="19.2" customHeight="1">
      <c r="A750" s="99"/>
      <c r="B750" s="203"/>
      <c r="C750" s="203" t="str">
        <f t="shared" si="293"/>
        <v>213</v>
      </c>
      <c r="D750" s="638" t="str">
        <f t="shared" si="294"/>
        <v>21301</v>
      </c>
      <c r="E750" s="219">
        <v>2130104</v>
      </c>
      <c r="F750" s="7" t="s">
        <v>591</v>
      </c>
      <c r="G750" s="283" t="s">
        <v>377</v>
      </c>
      <c r="H750" s="106" t="s">
        <v>65</v>
      </c>
      <c r="I750" s="126">
        <v>301</v>
      </c>
      <c r="J750" s="251">
        <v>18070</v>
      </c>
      <c r="K750" s="621">
        <f t="shared" si="291"/>
        <v>15279</v>
      </c>
      <c r="L750" s="241">
        <v>15279</v>
      </c>
      <c r="M750" s="307"/>
      <c r="N750" s="251"/>
      <c r="O750" s="251"/>
      <c r="P750" s="251"/>
      <c r="Q750" s="444"/>
      <c r="R750" s="444"/>
      <c r="S750" s="444"/>
      <c r="T750" s="444"/>
      <c r="U750" s="444"/>
      <c r="V750" s="444"/>
      <c r="W750" s="444"/>
      <c r="X750" s="444"/>
      <c r="Y750" s="251"/>
      <c r="Z750" s="103"/>
      <c r="AA750" s="587"/>
      <c r="AB750" s="588"/>
      <c r="AC750" s="588"/>
      <c r="AD750" s="535">
        <f t="shared" si="275"/>
        <v>0</v>
      </c>
      <c r="AE750" s="588"/>
      <c r="AF750" s="454"/>
      <c r="AG750" s="454"/>
      <c r="AH750" s="454"/>
      <c r="AI750" s="454"/>
      <c r="AJ750" s="588"/>
      <c r="AK750" s="103"/>
      <c r="AL750" s="103"/>
      <c r="AM750" s="103"/>
      <c r="AN750" s="103"/>
      <c r="AO750" s="103"/>
      <c r="AP750" s="103"/>
    </row>
    <row r="751" spans="1:43" s="47" customFormat="1" ht="19.2" customHeight="1">
      <c r="A751" s="99"/>
      <c r="B751" s="203"/>
      <c r="C751" s="203" t="str">
        <f t="shared" ref="C751:C752" si="295">LEFT(E751,3)</f>
        <v>213</v>
      </c>
      <c r="D751" s="638" t="str">
        <f t="shared" ref="D751:D752" si="296">LEFT(E751,5)</f>
        <v>21301</v>
      </c>
      <c r="E751" s="219">
        <v>2130104</v>
      </c>
      <c r="F751" s="7" t="s">
        <v>591</v>
      </c>
      <c r="G751" s="283" t="s">
        <v>402</v>
      </c>
      <c r="H751" s="106" t="s">
        <v>65</v>
      </c>
      <c r="I751" s="126">
        <v>301</v>
      </c>
      <c r="J751" s="251"/>
      <c r="K751" s="621">
        <f t="shared" si="291"/>
        <v>4800</v>
      </c>
      <c r="L751" s="241">
        <v>4800</v>
      </c>
      <c r="M751" s="307"/>
      <c r="N751" s="251"/>
      <c r="O751" s="251"/>
      <c r="P751" s="251"/>
      <c r="Q751" s="444"/>
      <c r="R751" s="444"/>
      <c r="S751" s="444"/>
      <c r="T751" s="444"/>
      <c r="U751" s="444"/>
      <c r="V751" s="444"/>
      <c r="W751" s="444"/>
      <c r="X751" s="444"/>
      <c r="Y751" s="251"/>
      <c r="Z751" s="103" t="s">
        <v>2451</v>
      </c>
      <c r="AA751" s="587"/>
      <c r="AB751" s="588"/>
      <c r="AC751" s="588"/>
      <c r="AD751" s="535">
        <f t="shared" si="275"/>
        <v>0</v>
      </c>
      <c r="AE751" s="588"/>
      <c r="AF751" s="454"/>
      <c r="AG751" s="454"/>
      <c r="AH751" s="454"/>
      <c r="AI751" s="454"/>
      <c r="AJ751" s="588"/>
      <c r="AK751" s="103"/>
      <c r="AL751" s="103"/>
      <c r="AM751" s="103"/>
      <c r="AN751" s="103"/>
      <c r="AO751" s="103"/>
      <c r="AP751" s="103"/>
    </row>
    <row r="752" spans="1:43" s="47" customFormat="1" ht="19.2" customHeight="1">
      <c r="A752" s="99"/>
      <c r="B752" s="203"/>
      <c r="C752" s="203" t="str">
        <f t="shared" si="295"/>
        <v>213</v>
      </c>
      <c r="D752" s="638" t="str">
        <f t="shared" si="296"/>
        <v>21301</v>
      </c>
      <c r="E752" s="219">
        <v>2130104</v>
      </c>
      <c r="F752" s="7" t="s">
        <v>591</v>
      </c>
      <c r="G752" s="283" t="s">
        <v>916</v>
      </c>
      <c r="H752" s="106" t="s">
        <v>65</v>
      </c>
      <c r="I752" s="124">
        <v>302</v>
      </c>
      <c r="J752" s="251">
        <v>42000</v>
      </c>
      <c r="K752" s="621">
        <f t="shared" si="291"/>
        <v>26400</v>
      </c>
      <c r="L752" s="241"/>
      <c r="M752" s="251">
        <v>26400</v>
      </c>
      <c r="O752" s="251"/>
      <c r="P752" s="251"/>
      <c r="Q752" s="444"/>
      <c r="R752" s="444"/>
      <c r="S752" s="444"/>
      <c r="T752" s="444"/>
      <c r="U752" s="444"/>
      <c r="V752" s="444"/>
      <c r="W752" s="444"/>
      <c r="X752" s="444"/>
      <c r="Y752" s="251"/>
      <c r="Z752" s="103"/>
      <c r="AA752" s="587"/>
      <c r="AB752" s="588"/>
      <c r="AC752" s="588"/>
      <c r="AD752" s="535">
        <f t="shared" si="275"/>
        <v>0</v>
      </c>
      <c r="AE752" s="588"/>
      <c r="AF752" s="454"/>
      <c r="AG752" s="454"/>
      <c r="AH752" s="454"/>
      <c r="AI752" s="454"/>
      <c r="AJ752" s="588"/>
      <c r="AK752" s="103"/>
      <c r="AL752" s="103"/>
      <c r="AM752" s="103"/>
      <c r="AN752" s="103"/>
      <c r="AO752" s="103"/>
      <c r="AP752" s="103"/>
    </row>
    <row r="753" spans="1:43" s="47" customFormat="1" ht="19.2" customHeight="1">
      <c r="A753" s="99"/>
      <c r="B753" s="203"/>
      <c r="C753" s="203" t="str">
        <f t="shared" si="293"/>
        <v>213</v>
      </c>
      <c r="D753" s="638" t="str">
        <f t="shared" si="294"/>
        <v>21301</v>
      </c>
      <c r="E753" s="219">
        <v>2130104</v>
      </c>
      <c r="F753" s="7" t="s">
        <v>591</v>
      </c>
      <c r="G753" s="283" t="s">
        <v>378</v>
      </c>
      <c r="H753" s="106" t="s">
        <v>65</v>
      </c>
      <c r="I753" s="126">
        <v>303</v>
      </c>
      <c r="J753" s="251">
        <v>26021</v>
      </c>
      <c r="K753" s="621">
        <f t="shared" si="291"/>
        <v>34562</v>
      </c>
      <c r="L753" s="241"/>
      <c r="M753" s="307"/>
      <c r="N753" s="251">
        <v>34562</v>
      </c>
      <c r="O753" s="251"/>
      <c r="P753" s="251"/>
      <c r="Q753" s="444"/>
      <c r="R753" s="444"/>
      <c r="S753" s="444"/>
      <c r="T753" s="444"/>
      <c r="U753" s="444"/>
      <c r="V753" s="444"/>
      <c r="W753" s="444"/>
      <c r="X753" s="444"/>
      <c r="Y753" s="251"/>
      <c r="Z753" s="103"/>
      <c r="AA753" s="587"/>
      <c r="AB753" s="588"/>
      <c r="AC753" s="588"/>
      <c r="AD753" s="535">
        <f t="shared" si="275"/>
        <v>0</v>
      </c>
      <c r="AE753" s="588"/>
      <c r="AF753" s="454"/>
      <c r="AG753" s="454"/>
      <c r="AH753" s="454"/>
      <c r="AI753" s="454"/>
      <c r="AJ753" s="588"/>
      <c r="AK753" s="103"/>
      <c r="AL753" s="103"/>
      <c r="AM753" s="103"/>
      <c r="AN753" s="103"/>
      <c r="AO753" s="103"/>
      <c r="AP753" s="103"/>
    </row>
    <row r="754" spans="1:43" s="47" customFormat="1" ht="19.2" customHeight="1">
      <c r="A754" s="99"/>
      <c r="B754" s="203"/>
      <c r="C754" s="203" t="str">
        <f t="shared" si="293"/>
        <v>213</v>
      </c>
      <c r="D754" s="638" t="str">
        <f t="shared" si="294"/>
        <v>21301</v>
      </c>
      <c r="E754" s="219">
        <v>2130104</v>
      </c>
      <c r="F754" s="7" t="s">
        <v>591</v>
      </c>
      <c r="G754" s="283" t="s">
        <v>379</v>
      </c>
      <c r="H754" s="106" t="s">
        <v>65</v>
      </c>
      <c r="I754" s="126">
        <v>302</v>
      </c>
      <c r="J754" s="251">
        <v>20000</v>
      </c>
      <c r="K754" s="621">
        <f t="shared" si="291"/>
        <v>20000</v>
      </c>
      <c r="L754" s="241"/>
      <c r="M754" s="307">
        <v>20000</v>
      </c>
      <c r="N754" s="251"/>
      <c r="O754" s="251"/>
      <c r="P754" s="251"/>
      <c r="Q754" s="444"/>
      <c r="R754" s="444"/>
      <c r="S754" s="444"/>
      <c r="T754" s="444"/>
      <c r="U754" s="444"/>
      <c r="V754" s="444"/>
      <c r="W754" s="444"/>
      <c r="X754" s="444"/>
      <c r="Y754" s="251"/>
      <c r="Z754" s="103"/>
      <c r="AA754" s="587"/>
      <c r="AB754" s="588"/>
      <c r="AC754" s="588"/>
      <c r="AD754" s="535">
        <f t="shared" si="275"/>
        <v>0</v>
      </c>
      <c r="AE754" s="588"/>
      <c r="AF754" s="454"/>
      <c r="AG754" s="454"/>
      <c r="AH754" s="454"/>
      <c r="AI754" s="454"/>
      <c r="AJ754" s="588"/>
      <c r="AK754" s="103"/>
      <c r="AL754" s="103"/>
      <c r="AM754" s="103"/>
      <c r="AN754" s="103"/>
      <c r="AO754" s="103"/>
      <c r="AP754" s="103"/>
    </row>
    <row r="755" spans="1:43" s="47" customFormat="1" ht="19.2" customHeight="1">
      <c r="A755" s="99"/>
      <c r="B755" s="203"/>
      <c r="C755" s="203" t="str">
        <f t="shared" si="293"/>
        <v>213</v>
      </c>
      <c r="D755" s="638" t="str">
        <f t="shared" si="294"/>
        <v>21301</v>
      </c>
      <c r="E755" s="219">
        <v>2130104</v>
      </c>
      <c r="F755" s="635" t="s">
        <v>591</v>
      </c>
      <c r="G755" s="283" t="s">
        <v>382</v>
      </c>
      <c r="H755" s="106" t="s">
        <v>65</v>
      </c>
      <c r="I755" s="126">
        <v>302</v>
      </c>
      <c r="J755" s="251">
        <v>7500</v>
      </c>
      <c r="K755" s="621">
        <f t="shared" si="291"/>
        <v>6000</v>
      </c>
      <c r="L755" s="241"/>
      <c r="M755" s="307">
        <v>6000</v>
      </c>
      <c r="N755" s="251"/>
      <c r="O755" s="251"/>
      <c r="P755" s="251"/>
      <c r="Q755" s="444"/>
      <c r="R755" s="444"/>
      <c r="S755" s="444"/>
      <c r="T755" s="444"/>
      <c r="U755" s="444"/>
      <c r="V755" s="444"/>
      <c r="W755" s="444"/>
      <c r="X755" s="444"/>
      <c r="Y755" s="251"/>
      <c r="Z755" s="103"/>
      <c r="AA755" s="587"/>
      <c r="AB755" s="588"/>
      <c r="AC755" s="588"/>
      <c r="AD755" s="535">
        <f t="shared" si="275"/>
        <v>0</v>
      </c>
      <c r="AE755" s="588"/>
      <c r="AF755" s="454"/>
      <c r="AG755" s="454"/>
      <c r="AH755" s="454"/>
      <c r="AI755" s="454"/>
      <c r="AJ755" s="588"/>
      <c r="AK755" s="103"/>
      <c r="AL755" s="103"/>
      <c r="AM755" s="103"/>
      <c r="AN755" s="103"/>
      <c r="AO755" s="103"/>
      <c r="AP755" s="103"/>
    </row>
    <row r="756" spans="1:43" s="47" customFormat="1" ht="19.2" customHeight="1">
      <c r="A756" s="636"/>
      <c r="B756" s="637"/>
      <c r="C756" s="637" t="str">
        <f t="shared" ref="C756" si="297">LEFT(E756,3)</f>
        <v>213</v>
      </c>
      <c r="D756" s="638" t="str">
        <f t="shared" ref="D756" si="298">LEFT(E756,5)</f>
        <v>21301</v>
      </c>
      <c r="E756" s="638">
        <v>2130104</v>
      </c>
      <c r="F756" s="635" t="s">
        <v>591</v>
      </c>
      <c r="G756" s="283" t="s">
        <v>2458</v>
      </c>
      <c r="H756" s="106" t="s">
        <v>65</v>
      </c>
      <c r="I756" s="126">
        <v>302</v>
      </c>
      <c r="J756" s="251"/>
      <c r="K756" s="621">
        <f>SUM(L756:X756)</f>
        <v>30000</v>
      </c>
      <c r="L756" s="241"/>
      <c r="M756" s="307">
        <v>30000</v>
      </c>
      <c r="N756" s="251"/>
      <c r="O756" s="251"/>
      <c r="P756" s="251"/>
      <c r="Q756" s="444"/>
      <c r="R756" s="444"/>
      <c r="S756" s="444"/>
      <c r="T756" s="444"/>
      <c r="U756" s="444"/>
      <c r="V756" s="444"/>
      <c r="W756" s="444"/>
      <c r="X756" s="444"/>
      <c r="Y756" s="251"/>
      <c r="Z756" s="34"/>
      <c r="AA756" s="586"/>
      <c r="AB756" s="548"/>
      <c r="AC756" s="548"/>
      <c r="AD756" s="535"/>
      <c r="AE756" s="548"/>
      <c r="AF756" s="454"/>
      <c r="AG756" s="454"/>
      <c r="AH756" s="454"/>
      <c r="AI756" s="454"/>
      <c r="AJ756" s="588"/>
      <c r="AK756" s="103"/>
      <c r="AL756" s="103"/>
      <c r="AM756" s="103"/>
      <c r="AN756" s="103"/>
      <c r="AO756" s="103"/>
      <c r="AP756" s="103"/>
    </row>
    <row r="757" spans="1:43" ht="19.2" customHeight="1">
      <c r="A757" s="94"/>
      <c r="B757" s="203"/>
      <c r="C757" s="203" t="str">
        <f>LEFT(E757,3)</f>
        <v>213</v>
      </c>
      <c r="D757" s="638" t="str">
        <f>LEFT(E757,5)</f>
        <v>21307</v>
      </c>
      <c r="E757" s="219">
        <v>2130705</v>
      </c>
      <c r="F757" s="7" t="s">
        <v>591</v>
      </c>
      <c r="G757" s="34" t="s">
        <v>561</v>
      </c>
      <c r="H757" s="37" t="s">
        <v>70</v>
      </c>
      <c r="I757" s="125">
        <v>302</v>
      </c>
      <c r="J757" s="250">
        <v>144640</v>
      </c>
      <c r="K757" s="621">
        <f>SUM(L757:X757)</f>
        <v>146820</v>
      </c>
      <c r="L757" s="241"/>
      <c r="M757" s="271">
        <v>51360</v>
      </c>
      <c r="N757" s="259">
        <v>95460</v>
      </c>
      <c r="O757" s="259"/>
      <c r="P757" s="247"/>
      <c r="Q757" s="553"/>
      <c r="R757" s="553"/>
      <c r="S757" s="553"/>
      <c r="T757" s="553"/>
      <c r="U757" s="553"/>
      <c r="V757" s="553"/>
      <c r="W757" s="553"/>
      <c r="X757" s="553"/>
      <c r="Y757" s="96"/>
      <c r="Z757" s="20"/>
      <c r="AA757" s="585"/>
      <c r="AB757" s="289"/>
      <c r="AC757" s="289"/>
      <c r="AD757" s="535">
        <f>AE757+AJ757</f>
        <v>0</v>
      </c>
      <c r="AE757" s="289"/>
      <c r="AF757" s="423"/>
      <c r="AG757" s="423"/>
      <c r="AH757" s="423"/>
      <c r="AI757" s="423"/>
      <c r="AJ757" s="289"/>
      <c r="AK757" s="20"/>
      <c r="AL757" s="20"/>
      <c r="AM757" s="20"/>
      <c r="AN757" s="20"/>
      <c r="AO757" s="20"/>
      <c r="AP757" s="20"/>
    </row>
    <row r="758" spans="1:43" ht="19.2" customHeight="1">
      <c r="A758" s="94"/>
      <c r="B758" s="637"/>
      <c r="C758" s="637"/>
      <c r="D758" s="638"/>
      <c r="E758" s="638"/>
      <c r="F758" s="635"/>
      <c r="G758" s="34"/>
      <c r="H758" s="37"/>
      <c r="I758" s="125"/>
      <c r="J758" s="250"/>
      <c r="K758" s="621"/>
      <c r="L758" s="241"/>
      <c r="M758" s="271"/>
      <c r="N758" s="259"/>
      <c r="O758" s="259"/>
      <c r="P758" s="247"/>
      <c r="Q758" s="553"/>
      <c r="R758" s="553"/>
      <c r="S758" s="553"/>
      <c r="T758" s="553"/>
      <c r="U758" s="553"/>
      <c r="V758" s="553"/>
      <c r="W758" s="553"/>
      <c r="X758" s="553"/>
      <c r="Y758" s="96"/>
      <c r="Z758" s="20"/>
      <c r="AA758" s="585"/>
      <c r="AB758" s="289"/>
      <c r="AC758" s="289"/>
      <c r="AD758" s="535"/>
      <c r="AE758" s="289"/>
      <c r="AF758" s="423"/>
      <c r="AG758" s="423"/>
      <c r="AH758" s="423"/>
      <c r="AI758" s="423"/>
      <c r="AJ758" s="289"/>
      <c r="AK758" s="20"/>
      <c r="AL758" s="20"/>
      <c r="AM758" s="20"/>
      <c r="AN758" s="20"/>
      <c r="AO758" s="20"/>
      <c r="AP758" s="20"/>
    </row>
    <row r="759" spans="1:43" s="47" customFormat="1" ht="19.2" customHeight="1">
      <c r="A759" s="99"/>
      <c r="B759" s="203"/>
      <c r="C759" s="203" t="str">
        <f t="shared" si="293"/>
        <v>213</v>
      </c>
      <c r="D759" s="638" t="str">
        <f t="shared" si="294"/>
        <v>21301</v>
      </c>
      <c r="E759" s="219">
        <v>2130104</v>
      </c>
      <c r="F759" s="7" t="s">
        <v>591</v>
      </c>
      <c r="G759" s="283" t="s">
        <v>401</v>
      </c>
      <c r="H759" s="106" t="s">
        <v>65</v>
      </c>
      <c r="I759" s="126">
        <v>302</v>
      </c>
      <c r="J759" s="251">
        <v>120000</v>
      </c>
      <c r="K759" s="621">
        <f t="shared" si="291"/>
        <v>70000</v>
      </c>
      <c r="L759" s="241"/>
      <c r="M759" s="307">
        <v>70000</v>
      </c>
      <c r="N759" s="251"/>
      <c r="O759" s="251"/>
      <c r="P759" s="251"/>
      <c r="Q759" s="444"/>
      <c r="R759" s="444"/>
      <c r="S759" s="444"/>
      <c r="T759" s="444"/>
      <c r="U759" s="444"/>
      <c r="V759" s="444"/>
      <c r="W759" s="444"/>
      <c r="X759" s="444"/>
      <c r="Y759" s="251"/>
      <c r="Z759" s="34" t="s">
        <v>439</v>
      </c>
      <c r="AA759" s="586"/>
      <c r="AB759" s="548"/>
      <c r="AC759" s="548"/>
      <c r="AD759" s="535">
        <f t="shared" si="275"/>
        <v>0</v>
      </c>
      <c r="AE759" s="548"/>
      <c r="AF759" s="454"/>
      <c r="AG759" s="454"/>
      <c r="AH759" s="454"/>
      <c r="AI759" s="454"/>
      <c r="AJ759" s="588"/>
      <c r="AK759" s="103"/>
      <c r="AL759" s="103"/>
      <c r="AM759" s="103"/>
      <c r="AN759" s="103"/>
      <c r="AO759" s="103"/>
      <c r="AP759" s="103"/>
    </row>
    <row r="760" spans="1:43" ht="19.2" customHeight="1">
      <c r="A760" s="94"/>
      <c r="B760" s="203"/>
      <c r="C760" s="203"/>
      <c r="D760" s="638" t="str">
        <f>LEFT(E760,5)</f>
        <v/>
      </c>
      <c r="E760" s="219"/>
      <c r="F760" s="7"/>
      <c r="G760" s="291"/>
      <c r="H760" s="37"/>
      <c r="I760" s="125"/>
      <c r="J760" s="250"/>
      <c r="K760" s="621">
        <f t="shared" si="291"/>
        <v>0</v>
      </c>
      <c r="L760" s="241"/>
      <c r="M760" s="271"/>
      <c r="N760" s="259"/>
      <c r="O760" s="259"/>
      <c r="P760" s="247"/>
      <c r="Q760" s="556"/>
      <c r="R760" s="556"/>
      <c r="S760" s="556"/>
      <c r="T760" s="556"/>
      <c r="U760" s="556"/>
      <c r="V760" s="556"/>
      <c r="W760" s="556"/>
      <c r="X760" s="556"/>
      <c r="Y760" s="98"/>
      <c r="Z760" s="20"/>
      <c r="AA760" s="585"/>
      <c r="AB760" s="289"/>
      <c r="AC760" s="289"/>
      <c r="AD760" s="535">
        <f t="shared" si="275"/>
        <v>0</v>
      </c>
      <c r="AE760" s="289"/>
      <c r="AF760" s="423"/>
      <c r="AG760" s="423"/>
      <c r="AH760" s="423"/>
      <c r="AI760" s="423"/>
      <c r="AJ760" s="289"/>
      <c r="AK760" s="20"/>
      <c r="AL760" s="20"/>
      <c r="AM760" s="20"/>
      <c r="AN760" s="20"/>
      <c r="AO760" s="20"/>
      <c r="AP760" s="20"/>
    </row>
    <row r="761" spans="1:43" s="47" customFormat="1" ht="19.2" customHeight="1">
      <c r="A761" s="99" t="s">
        <v>597</v>
      </c>
      <c r="B761" s="203">
        <v>4</v>
      </c>
      <c r="C761" s="203"/>
      <c r="D761" s="638"/>
      <c r="E761" s="219"/>
      <c r="F761" s="99"/>
      <c r="G761" s="290"/>
      <c r="H761" s="106"/>
      <c r="I761" s="126"/>
      <c r="J761" s="251">
        <v>567472</v>
      </c>
      <c r="K761" s="621">
        <f t="shared" si="291"/>
        <v>608757</v>
      </c>
      <c r="L761" s="241">
        <f t="shared" ref="L761:R761" si="299">SUM(L762:L773)</f>
        <v>286015</v>
      </c>
      <c r="M761" s="272">
        <f t="shared" si="299"/>
        <v>203760</v>
      </c>
      <c r="N761" s="272">
        <f t="shared" si="299"/>
        <v>118982</v>
      </c>
      <c r="O761" s="272">
        <f t="shared" si="299"/>
        <v>0</v>
      </c>
      <c r="P761" s="272">
        <f t="shared" si="299"/>
        <v>0</v>
      </c>
      <c r="Q761" s="554">
        <f t="shared" si="299"/>
        <v>0</v>
      </c>
      <c r="R761" s="554">
        <f t="shared" si="299"/>
        <v>0</v>
      </c>
      <c r="S761" s="554"/>
      <c r="T761" s="554"/>
      <c r="U761" s="554"/>
      <c r="V761" s="554">
        <f>SUM(V762:V773)</f>
        <v>0</v>
      </c>
      <c r="W761" s="554">
        <f>SUM(W762:W773)</f>
        <v>0</v>
      </c>
      <c r="X761" s="554">
        <f>SUM(X762:X773)</f>
        <v>0</v>
      </c>
      <c r="Y761" s="96"/>
      <c r="Z761" s="103"/>
      <c r="AA761" s="587">
        <v>303994</v>
      </c>
      <c r="AB761" s="588"/>
      <c r="AC761" s="588"/>
      <c r="AD761" s="535">
        <f t="shared" si="275"/>
        <v>0</v>
      </c>
      <c r="AE761" s="588"/>
      <c r="AF761" s="454"/>
      <c r="AG761" s="454"/>
      <c r="AH761" s="454"/>
      <c r="AI761" s="454"/>
      <c r="AJ761" s="588"/>
      <c r="AK761" s="103"/>
      <c r="AL761" s="103"/>
      <c r="AM761" s="103"/>
      <c r="AN761" s="103"/>
      <c r="AO761" s="103"/>
      <c r="AP761" s="103"/>
      <c r="AQ761" s="47">
        <v>29856</v>
      </c>
    </row>
    <row r="762" spans="1:43" s="47" customFormat="1" ht="19.2" customHeight="1">
      <c r="A762" s="99"/>
      <c r="B762" s="203"/>
      <c r="C762" s="203" t="str">
        <f t="shared" ref="C762:C769" si="300">LEFT(E762,3)</f>
        <v>213</v>
      </c>
      <c r="D762" s="638" t="str">
        <f t="shared" ref="D762:D769" si="301">LEFT(E762,5)</f>
        <v>21301</v>
      </c>
      <c r="E762" s="219">
        <v>2130104</v>
      </c>
      <c r="F762" s="99" t="s">
        <v>597</v>
      </c>
      <c r="G762" s="283" t="s">
        <v>375</v>
      </c>
      <c r="H762" s="106" t="s">
        <v>65</v>
      </c>
      <c r="I762" s="126">
        <v>301</v>
      </c>
      <c r="J762" s="251">
        <v>166896</v>
      </c>
      <c r="K762" s="621">
        <f t="shared" si="291"/>
        <v>224904</v>
      </c>
      <c r="L762" s="241">
        <v>224904</v>
      </c>
      <c r="M762" s="464"/>
      <c r="N762" s="264"/>
      <c r="O762" s="264"/>
      <c r="P762" s="270"/>
      <c r="Q762" s="553"/>
      <c r="R762" s="553"/>
      <c r="S762" s="553"/>
      <c r="T762" s="553"/>
      <c r="U762" s="553"/>
      <c r="V762" s="553"/>
      <c r="W762" s="553"/>
      <c r="X762" s="553"/>
      <c r="Y762" s="96"/>
      <c r="Z762" s="103"/>
      <c r="AA762" s="587"/>
      <c r="AB762" s="588"/>
      <c r="AC762" s="588"/>
      <c r="AD762" s="535">
        <f t="shared" si="275"/>
        <v>0</v>
      </c>
      <c r="AE762" s="588"/>
      <c r="AF762" s="454"/>
      <c r="AG762" s="454"/>
      <c r="AH762" s="454"/>
      <c r="AI762" s="454"/>
      <c r="AJ762" s="588"/>
      <c r="AK762" s="103"/>
      <c r="AL762" s="103"/>
      <c r="AM762" s="103"/>
      <c r="AN762" s="103"/>
      <c r="AO762" s="103"/>
      <c r="AP762" s="103"/>
    </row>
    <row r="763" spans="1:43" s="47" customFormat="1" ht="19.2" customHeight="1">
      <c r="A763" s="99"/>
      <c r="B763" s="203"/>
      <c r="C763" s="203" t="str">
        <f t="shared" si="300"/>
        <v>213</v>
      </c>
      <c r="D763" s="638" t="str">
        <f t="shared" si="301"/>
        <v>21301</v>
      </c>
      <c r="E763" s="219">
        <v>2130104</v>
      </c>
      <c r="F763" s="99" t="s">
        <v>597</v>
      </c>
      <c r="G763" s="283" t="s">
        <v>376</v>
      </c>
      <c r="H763" s="106" t="s">
        <v>65</v>
      </c>
      <c r="I763" s="126">
        <v>301</v>
      </c>
      <c r="J763" s="251">
        <v>40000</v>
      </c>
      <c r="K763" s="621">
        <f t="shared" si="291"/>
        <v>46000</v>
      </c>
      <c r="L763" s="281">
        <v>46000</v>
      </c>
      <c r="M763" s="464"/>
      <c r="N763" s="264"/>
      <c r="O763" s="264"/>
      <c r="P763" s="270"/>
      <c r="Q763" s="553"/>
      <c r="R763" s="553"/>
      <c r="S763" s="553"/>
      <c r="T763" s="553"/>
      <c r="U763" s="553"/>
      <c r="V763" s="553"/>
      <c r="W763" s="553"/>
      <c r="X763" s="553"/>
      <c r="Y763" s="96"/>
      <c r="Z763" s="103"/>
      <c r="AA763" s="587"/>
      <c r="AB763" s="588"/>
      <c r="AC763" s="588"/>
      <c r="AD763" s="535">
        <f t="shared" si="275"/>
        <v>0</v>
      </c>
      <c r="AE763" s="588"/>
      <c r="AF763" s="454"/>
      <c r="AG763" s="454"/>
      <c r="AH763" s="454"/>
      <c r="AI763" s="454"/>
      <c r="AJ763" s="588"/>
      <c r="AK763" s="103"/>
      <c r="AL763" s="103"/>
      <c r="AM763" s="103"/>
      <c r="AN763" s="103"/>
      <c r="AO763" s="103"/>
      <c r="AP763" s="103"/>
    </row>
    <row r="764" spans="1:43" s="47" customFormat="1" ht="19.2" customHeight="1">
      <c r="A764" s="99"/>
      <c r="B764" s="203"/>
      <c r="C764" s="203" t="str">
        <f t="shared" si="300"/>
        <v>213</v>
      </c>
      <c r="D764" s="638" t="str">
        <f t="shared" si="301"/>
        <v>21301</v>
      </c>
      <c r="E764" s="219">
        <v>2130104</v>
      </c>
      <c r="F764" s="99" t="s">
        <v>597</v>
      </c>
      <c r="G764" s="283" t="s">
        <v>377</v>
      </c>
      <c r="H764" s="106" t="s">
        <v>65</v>
      </c>
      <c r="I764" s="126">
        <v>301</v>
      </c>
      <c r="J764" s="251">
        <v>13908</v>
      </c>
      <c r="K764" s="621">
        <f t="shared" si="291"/>
        <v>15111</v>
      </c>
      <c r="L764" s="241">
        <v>15111</v>
      </c>
      <c r="M764" s="464"/>
      <c r="N764" s="264"/>
      <c r="O764" s="264"/>
      <c r="P764" s="270"/>
      <c r="Q764" s="553"/>
      <c r="R764" s="553"/>
      <c r="S764" s="553"/>
      <c r="T764" s="553"/>
      <c r="U764" s="553"/>
      <c r="V764" s="553"/>
      <c r="W764" s="553"/>
      <c r="X764" s="553"/>
      <c r="Y764" s="96"/>
      <c r="Z764" s="103"/>
      <c r="AA764" s="587"/>
      <c r="AB764" s="588"/>
      <c r="AC764" s="588"/>
      <c r="AD764" s="535">
        <f t="shared" si="275"/>
        <v>0</v>
      </c>
      <c r="AE764" s="588"/>
      <c r="AF764" s="454"/>
      <c r="AG764" s="454"/>
      <c r="AH764" s="454"/>
      <c r="AI764" s="454"/>
      <c r="AJ764" s="588"/>
      <c r="AK764" s="103"/>
      <c r="AL764" s="103"/>
      <c r="AM764" s="103"/>
      <c r="AN764" s="103"/>
      <c r="AO764" s="103"/>
      <c r="AP764" s="103"/>
    </row>
    <row r="765" spans="1:43" s="47" customFormat="1" ht="19.2" customHeight="1">
      <c r="A765" s="99"/>
      <c r="B765" s="203"/>
      <c r="C765" s="203" t="str">
        <f t="shared" si="300"/>
        <v>213</v>
      </c>
      <c r="D765" s="638" t="str">
        <f t="shared" si="301"/>
        <v>21301</v>
      </c>
      <c r="E765" s="219">
        <v>2130104</v>
      </c>
      <c r="F765" s="99" t="s">
        <v>597</v>
      </c>
      <c r="G765" s="283" t="s">
        <v>917</v>
      </c>
      <c r="H765" s="106" t="s">
        <v>65</v>
      </c>
      <c r="I765" s="126">
        <v>301</v>
      </c>
      <c r="J765" s="251">
        <v>9600</v>
      </c>
      <c r="K765" s="621">
        <f t="shared" si="291"/>
        <v>0</v>
      </c>
      <c r="L765" s="241"/>
      <c r="M765" s="464"/>
      <c r="N765" s="264"/>
      <c r="O765" s="264"/>
      <c r="P765" s="270"/>
      <c r="Q765" s="553"/>
      <c r="R765" s="553"/>
      <c r="S765" s="553"/>
      <c r="T765" s="553"/>
      <c r="U765" s="553"/>
      <c r="V765" s="553"/>
      <c r="W765" s="553"/>
      <c r="X765" s="553"/>
      <c r="Y765" s="96"/>
      <c r="Z765" s="103"/>
      <c r="AA765" s="587"/>
      <c r="AB765" s="588"/>
      <c r="AC765" s="588"/>
      <c r="AD765" s="535">
        <f t="shared" si="275"/>
        <v>0</v>
      </c>
      <c r="AE765" s="588"/>
      <c r="AF765" s="454"/>
      <c r="AG765" s="454"/>
      <c r="AH765" s="454"/>
      <c r="AI765" s="454"/>
      <c r="AJ765" s="588"/>
      <c r="AK765" s="103"/>
      <c r="AL765" s="103"/>
      <c r="AM765" s="103"/>
      <c r="AN765" s="103"/>
      <c r="AO765" s="103"/>
      <c r="AP765" s="103"/>
    </row>
    <row r="766" spans="1:43" s="47" customFormat="1" ht="19.2" customHeight="1">
      <c r="A766" s="99"/>
      <c r="B766" s="203"/>
      <c r="C766" s="203" t="str">
        <f t="shared" si="300"/>
        <v>213</v>
      </c>
      <c r="D766" s="638" t="str">
        <f t="shared" si="301"/>
        <v>21301</v>
      </c>
      <c r="E766" s="219">
        <v>2130104</v>
      </c>
      <c r="F766" s="99" t="s">
        <v>597</v>
      </c>
      <c r="G766" s="283" t="s">
        <v>916</v>
      </c>
      <c r="H766" s="106" t="s">
        <v>65</v>
      </c>
      <c r="I766" s="124">
        <v>302</v>
      </c>
      <c r="J766" s="251">
        <v>33600</v>
      </c>
      <c r="K766" s="621">
        <f t="shared" si="291"/>
        <v>26400</v>
      </c>
      <c r="L766" s="241"/>
      <c r="M766" s="264">
        <v>26400</v>
      </c>
      <c r="O766" s="264"/>
      <c r="P766" s="270"/>
      <c r="Q766" s="553"/>
      <c r="R766" s="553"/>
      <c r="S766" s="553"/>
      <c r="T766" s="553"/>
      <c r="U766" s="553"/>
      <c r="V766" s="553"/>
      <c r="W766" s="553"/>
      <c r="X766" s="553"/>
      <c r="Y766" s="96"/>
      <c r="Z766" s="103"/>
      <c r="AA766" s="587"/>
      <c r="AB766" s="588"/>
      <c r="AC766" s="588"/>
      <c r="AD766" s="535">
        <f t="shared" si="275"/>
        <v>0</v>
      </c>
      <c r="AE766" s="588"/>
      <c r="AF766" s="454"/>
      <c r="AG766" s="454"/>
      <c r="AH766" s="454"/>
      <c r="AI766" s="454"/>
      <c r="AJ766" s="588"/>
      <c r="AK766" s="103"/>
      <c r="AL766" s="103"/>
      <c r="AM766" s="103"/>
      <c r="AN766" s="103"/>
      <c r="AO766" s="103"/>
      <c r="AP766" s="103"/>
    </row>
    <row r="767" spans="1:43" s="47" customFormat="1" ht="19.2" customHeight="1">
      <c r="A767" s="99"/>
      <c r="B767" s="203"/>
      <c r="C767" s="203" t="str">
        <f t="shared" si="300"/>
        <v>213</v>
      </c>
      <c r="D767" s="638" t="str">
        <f t="shared" si="301"/>
        <v>21301</v>
      </c>
      <c r="E767" s="219">
        <v>2130104</v>
      </c>
      <c r="F767" s="99" t="s">
        <v>597</v>
      </c>
      <c r="G767" s="283" t="s">
        <v>378</v>
      </c>
      <c r="H767" s="106" t="s">
        <v>65</v>
      </c>
      <c r="I767" s="126">
        <v>303</v>
      </c>
      <c r="J767" s="251">
        <v>20028</v>
      </c>
      <c r="K767" s="621">
        <f t="shared" si="291"/>
        <v>34322</v>
      </c>
      <c r="L767" s="241"/>
      <c r="M767" s="464"/>
      <c r="N767" s="264">
        <v>34322</v>
      </c>
      <c r="O767" s="264"/>
      <c r="P767" s="270"/>
      <c r="Q767" s="553"/>
      <c r="R767" s="553"/>
      <c r="S767" s="553"/>
      <c r="T767" s="553"/>
      <c r="U767" s="553"/>
      <c r="V767" s="553"/>
      <c r="W767" s="553"/>
      <c r="X767" s="553"/>
      <c r="Y767" s="96"/>
      <c r="Z767" s="103"/>
      <c r="AA767" s="587"/>
      <c r="AB767" s="588"/>
      <c r="AC767" s="588"/>
      <c r="AD767" s="535">
        <f t="shared" si="275"/>
        <v>0</v>
      </c>
      <c r="AE767" s="588"/>
      <c r="AF767" s="454"/>
      <c r="AG767" s="454"/>
      <c r="AH767" s="454"/>
      <c r="AI767" s="454"/>
      <c r="AJ767" s="588"/>
      <c r="AK767" s="103"/>
      <c r="AL767" s="103"/>
      <c r="AM767" s="103"/>
      <c r="AN767" s="103"/>
      <c r="AO767" s="103"/>
      <c r="AP767" s="103"/>
    </row>
    <row r="768" spans="1:43" s="47" customFormat="1" ht="19.2" customHeight="1">
      <c r="A768" s="99"/>
      <c r="B768" s="203"/>
      <c r="C768" s="203" t="str">
        <f t="shared" si="300"/>
        <v>213</v>
      </c>
      <c r="D768" s="638" t="str">
        <f t="shared" si="301"/>
        <v>21301</v>
      </c>
      <c r="E768" s="219">
        <v>2130104</v>
      </c>
      <c r="F768" s="99" t="s">
        <v>597</v>
      </c>
      <c r="G768" s="283" t="s">
        <v>379</v>
      </c>
      <c r="H768" s="106" t="s">
        <v>65</v>
      </c>
      <c r="I768" s="126">
        <v>302</v>
      </c>
      <c r="J768" s="251">
        <v>20000</v>
      </c>
      <c r="K768" s="621">
        <f t="shared" si="291"/>
        <v>20000</v>
      </c>
      <c r="L768" s="241"/>
      <c r="M768" s="464">
        <v>20000</v>
      </c>
      <c r="N768" s="264"/>
      <c r="O768" s="264"/>
      <c r="P768" s="270"/>
      <c r="Q768" s="553"/>
      <c r="R768" s="553"/>
      <c r="S768" s="553"/>
      <c r="T768" s="553"/>
      <c r="U768" s="553"/>
      <c r="V768" s="553"/>
      <c r="W768" s="553"/>
      <c r="X768" s="553"/>
      <c r="Y768" s="96"/>
      <c r="Z768" s="103"/>
      <c r="AA768" s="587"/>
      <c r="AB768" s="588"/>
      <c r="AC768" s="588"/>
      <c r="AD768" s="535">
        <f t="shared" si="275"/>
        <v>0</v>
      </c>
      <c r="AE768" s="588"/>
      <c r="AF768" s="454"/>
      <c r="AG768" s="454"/>
      <c r="AH768" s="454"/>
      <c r="AI768" s="454"/>
      <c r="AJ768" s="588"/>
      <c r="AK768" s="103"/>
      <c r="AL768" s="103"/>
      <c r="AM768" s="103"/>
      <c r="AN768" s="103"/>
      <c r="AO768" s="103"/>
      <c r="AP768" s="103"/>
    </row>
    <row r="769" spans="1:42" s="47" customFormat="1" ht="19.2" customHeight="1">
      <c r="A769" s="99"/>
      <c r="B769" s="203"/>
      <c r="C769" s="203" t="str">
        <f t="shared" si="300"/>
        <v>213</v>
      </c>
      <c r="D769" s="638" t="str">
        <f t="shared" si="301"/>
        <v>21301</v>
      </c>
      <c r="E769" s="219">
        <v>2130104</v>
      </c>
      <c r="F769" s="636" t="s">
        <v>597</v>
      </c>
      <c r="G769" s="283" t="s">
        <v>382</v>
      </c>
      <c r="H769" s="106" t="s">
        <v>65</v>
      </c>
      <c r="I769" s="126">
        <v>302</v>
      </c>
      <c r="J769" s="251">
        <v>6000</v>
      </c>
      <c r="K769" s="621">
        <f t="shared" si="291"/>
        <v>6000</v>
      </c>
      <c r="L769" s="241"/>
      <c r="M769" s="464">
        <v>6000</v>
      </c>
      <c r="N769" s="264"/>
      <c r="O769" s="264"/>
      <c r="P769" s="270"/>
      <c r="Q769" s="553"/>
      <c r="R769" s="553"/>
      <c r="S769" s="553"/>
      <c r="T769" s="553"/>
      <c r="U769" s="553"/>
      <c r="V769" s="553"/>
      <c r="W769" s="553"/>
      <c r="X769" s="553"/>
      <c r="Y769" s="96"/>
      <c r="Z769" s="103"/>
      <c r="AA769" s="587"/>
      <c r="AB769" s="588"/>
      <c r="AC769" s="588"/>
      <c r="AD769" s="535">
        <f t="shared" si="275"/>
        <v>0</v>
      </c>
      <c r="AE769" s="588"/>
      <c r="AF769" s="454"/>
      <c r="AG769" s="454"/>
      <c r="AH769" s="454"/>
      <c r="AI769" s="454"/>
      <c r="AJ769" s="588"/>
      <c r="AK769" s="103"/>
      <c r="AL769" s="103"/>
      <c r="AM769" s="103"/>
      <c r="AN769" s="103"/>
      <c r="AO769" s="103"/>
      <c r="AP769" s="103"/>
    </row>
    <row r="770" spans="1:42" s="47" customFormat="1" ht="19.2" customHeight="1">
      <c r="A770" s="636"/>
      <c r="B770" s="637"/>
      <c r="C770" s="637" t="str">
        <f>LEFT(E770,3)</f>
        <v>213</v>
      </c>
      <c r="D770" s="638" t="str">
        <f>LEFT(E770,5)</f>
        <v>21301</v>
      </c>
      <c r="E770" s="638">
        <v>2130104</v>
      </c>
      <c r="F770" s="636" t="s">
        <v>597</v>
      </c>
      <c r="G770" s="283" t="s">
        <v>2458</v>
      </c>
      <c r="H770" s="106" t="s">
        <v>65</v>
      </c>
      <c r="I770" s="126">
        <v>302</v>
      </c>
      <c r="J770" s="251"/>
      <c r="K770" s="621">
        <f>SUM(L770:X770)</f>
        <v>30000</v>
      </c>
      <c r="L770" s="241"/>
      <c r="M770" s="464">
        <v>30000</v>
      </c>
      <c r="N770" s="264"/>
      <c r="O770" s="264"/>
      <c r="P770" s="270"/>
      <c r="Q770" s="553"/>
      <c r="R770" s="553"/>
      <c r="S770" s="553"/>
      <c r="T770" s="553"/>
      <c r="U770" s="553"/>
      <c r="V770" s="553"/>
      <c r="W770" s="553"/>
      <c r="X770" s="553"/>
      <c r="Y770" s="96"/>
      <c r="Z770" s="34"/>
      <c r="AA770" s="586"/>
      <c r="AB770" s="548"/>
      <c r="AC770" s="548"/>
      <c r="AD770" s="535"/>
      <c r="AE770" s="548"/>
      <c r="AF770" s="454"/>
      <c r="AG770" s="454"/>
      <c r="AH770" s="454"/>
      <c r="AI770" s="454"/>
      <c r="AJ770" s="588"/>
      <c r="AK770" s="103"/>
      <c r="AL770" s="103"/>
      <c r="AM770" s="103"/>
      <c r="AN770" s="103"/>
      <c r="AO770" s="103"/>
      <c r="AP770" s="103"/>
    </row>
    <row r="771" spans="1:42" s="47" customFormat="1" ht="19.2" customHeight="1">
      <c r="A771" s="99"/>
      <c r="B771" s="203"/>
      <c r="C771" s="203" t="str">
        <f>LEFT(E771,3)</f>
        <v>213</v>
      </c>
      <c r="D771" s="638" t="str">
        <f>LEFT(E771,5)</f>
        <v>21307</v>
      </c>
      <c r="E771" s="219">
        <v>2130705</v>
      </c>
      <c r="F771" s="636" t="s">
        <v>597</v>
      </c>
      <c r="G771" s="34" t="s">
        <v>561</v>
      </c>
      <c r="H771" s="106" t="s">
        <v>65</v>
      </c>
      <c r="I771" s="125">
        <v>302</v>
      </c>
      <c r="J771" s="251">
        <v>137440</v>
      </c>
      <c r="K771" s="621">
        <f>SUM(L771:X771)</f>
        <v>136020</v>
      </c>
      <c r="L771" s="241"/>
      <c r="M771" s="464">
        <v>51360</v>
      </c>
      <c r="N771" s="264">
        <v>84660</v>
      </c>
      <c r="O771" s="264"/>
      <c r="P771" s="270"/>
      <c r="Q771" s="553"/>
      <c r="R771" s="553"/>
      <c r="S771" s="553"/>
      <c r="T771" s="553"/>
      <c r="U771" s="553"/>
      <c r="V771" s="553"/>
      <c r="W771" s="553"/>
      <c r="X771" s="553"/>
      <c r="Y771" s="96"/>
      <c r="Z771" s="103"/>
      <c r="AA771" s="587"/>
      <c r="AB771" s="588"/>
      <c r="AC771" s="588"/>
      <c r="AD771" s="535">
        <f>AE771+AJ771</f>
        <v>0</v>
      </c>
      <c r="AE771" s="588"/>
      <c r="AF771" s="454"/>
      <c r="AG771" s="454"/>
      <c r="AH771" s="454"/>
      <c r="AI771" s="454"/>
      <c r="AJ771" s="588"/>
      <c r="AK771" s="103"/>
      <c r="AL771" s="103"/>
      <c r="AM771" s="103"/>
      <c r="AN771" s="103"/>
      <c r="AO771" s="103"/>
      <c r="AP771" s="103"/>
    </row>
    <row r="772" spans="1:42" s="47" customFormat="1" ht="19.2" customHeight="1">
      <c r="A772" s="636"/>
      <c r="B772" s="637"/>
      <c r="C772" s="637"/>
      <c r="D772" s="638"/>
      <c r="E772" s="638"/>
      <c r="F772" s="636"/>
      <c r="G772" s="34"/>
      <c r="H772" s="106"/>
      <c r="I772" s="125"/>
      <c r="J772" s="251"/>
      <c r="K772" s="621"/>
      <c r="L772" s="241"/>
      <c r="M772" s="464"/>
      <c r="N772" s="264"/>
      <c r="O772" s="264"/>
      <c r="P772" s="270"/>
      <c r="Q772" s="553"/>
      <c r="R772" s="553"/>
      <c r="S772" s="553"/>
      <c r="T772" s="553"/>
      <c r="U772" s="553"/>
      <c r="V772" s="553"/>
      <c r="W772" s="553"/>
      <c r="X772" s="553"/>
      <c r="Y772" s="96"/>
      <c r="Z772" s="103"/>
      <c r="AA772" s="587"/>
      <c r="AB772" s="588"/>
      <c r="AC772" s="588"/>
      <c r="AD772" s="535"/>
      <c r="AE772" s="588"/>
      <c r="AF772" s="454"/>
      <c r="AG772" s="454"/>
      <c r="AH772" s="454"/>
      <c r="AI772" s="454"/>
      <c r="AJ772" s="588"/>
      <c r="AK772" s="103"/>
      <c r="AL772" s="103"/>
      <c r="AM772" s="103"/>
      <c r="AN772" s="103"/>
      <c r="AO772" s="103"/>
      <c r="AP772" s="103"/>
    </row>
    <row r="773" spans="1:42" s="47" customFormat="1" ht="19.2" customHeight="1">
      <c r="A773" s="99"/>
      <c r="B773" s="203"/>
      <c r="C773" s="203" t="str">
        <f>LEFT(E773,3)</f>
        <v>213</v>
      </c>
      <c r="D773" s="638" t="str">
        <f>LEFT(E773,5)</f>
        <v>21301</v>
      </c>
      <c r="E773" s="219">
        <v>2130104</v>
      </c>
      <c r="F773" s="99" t="s">
        <v>597</v>
      </c>
      <c r="G773" s="283" t="s">
        <v>401</v>
      </c>
      <c r="H773" s="106" t="s">
        <v>65</v>
      </c>
      <c r="I773" s="126">
        <v>302</v>
      </c>
      <c r="J773" s="251">
        <v>120000</v>
      </c>
      <c r="K773" s="621">
        <f t="shared" si="291"/>
        <v>70000</v>
      </c>
      <c r="L773" s="241"/>
      <c r="M773" s="464">
        <v>70000</v>
      </c>
      <c r="N773" s="264"/>
      <c r="O773" s="264"/>
      <c r="P773" s="270"/>
      <c r="Q773" s="553"/>
      <c r="R773" s="553"/>
      <c r="S773" s="553"/>
      <c r="T773" s="553"/>
      <c r="U773" s="553"/>
      <c r="V773" s="553"/>
      <c r="W773" s="553"/>
      <c r="X773" s="553"/>
      <c r="Y773" s="96"/>
      <c r="Z773" s="34" t="s">
        <v>439</v>
      </c>
      <c r="AA773" s="586"/>
      <c r="AB773" s="548"/>
      <c r="AC773" s="548"/>
      <c r="AD773" s="535">
        <f t="shared" si="275"/>
        <v>0</v>
      </c>
      <c r="AE773" s="548"/>
      <c r="AF773" s="454"/>
      <c r="AG773" s="454"/>
      <c r="AH773" s="454"/>
      <c r="AI773" s="454"/>
      <c r="AJ773" s="588"/>
      <c r="AK773" s="103"/>
      <c r="AL773" s="103"/>
      <c r="AM773" s="103"/>
      <c r="AN773" s="103"/>
      <c r="AO773" s="103"/>
      <c r="AP773" s="103"/>
    </row>
    <row r="774" spans="1:42" s="47" customFormat="1" ht="19.2" customHeight="1">
      <c r="A774" s="99"/>
      <c r="B774" s="203"/>
      <c r="C774" s="203"/>
      <c r="D774" s="638"/>
      <c r="E774" s="219"/>
      <c r="F774" s="99"/>
      <c r="G774" s="283"/>
      <c r="H774" s="106"/>
      <c r="I774" s="126"/>
      <c r="J774" s="251"/>
      <c r="K774" s="621">
        <f t="shared" si="291"/>
        <v>0</v>
      </c>
      <c r="L774" s="241"/>
      <c r="M774" s="464"/>
      <c r="N774" s="264"/>
      <c r="O774" s="264"/>
      <c r="P774" s="270"/>
      <c r="Q774" s="553"/>
      <c r="R774" s="553"/>
      <c r="S774" s="553"/>
      <c r="T774" s="553"/>
      <c r="U774" s="553"/>
      <c r="V774" s="553"/>
      <c r="W774" s="553"/>
      <c r="X774" s="553"/>
      <c r="Y774" s="96"/>
      <c r="Z774" s="103"/>
      <c r="AA774" s="587"/>
      <c r="AB774" s="588"/>
      <c r="AC774" s="588"/>
      <c r="AD774" s="535">
        <f t="shared" si="275"/>
        <v>0</v>
      </c>
      <c r="AE774" s="588"/>
      <c r="AF774" s="454"/>
      <c r="AG774" s="454"/>
      <c r="AH774" s="454"/>
      <c r="AI774" s="454"/>
      <c r="AJ774" s="588"/>
      <c r="AK774" s="103"/>
      <c r="AL774" s="103"/>
      <c r="AM774" s="103"/>
      <c r="AN774" s="103"/>
      <c r="AO774" s="103"/>
      <c r="AP774" s="103"/>
    </row>
    <row r="775" spans="1:42" ht="19.2" customHeight="1">
      <c r="A775" s="99" t="s">
        <v>607</v>
      </c>
      <c r="B775" s="203">
        <v>3</v>
      </c>
      <c r="C775" s="203"/>
      <c r="D775" s="638" t="str">
        <f t="shared" ref="D775:D790" si="302">LEFT(E775,5)</f>
        <v/>
      </c>
      <c r="E775" s="219"/>
      <c r="F775" s="7"/>
      <c r="G775" s="34"/>
      <c r="H775" s="199"/>
      <c r="I775" s="125"/>
      <c r="J775" s="245">
        <v>1167485</v>
      </c>
      <c r="K775" s="621">
        <f t="shared" si="291"/>
        <v>1011508</v>
      </c>
      <c r="L775" s="241">
        <f t="shared" ref="L775:X775" si="303">SUM(L776:L790)</f>
        <v>223114</v>
      </c>
      <c r="M775" s="274">
        <f t="shared" si="303"/>
        <v>164400</v>
      </c>
      <c r="N775" s="274">
        <f t="shared" si="303"/>
        <v>23994</v>
      </c>
      <c r="O775" s="274">
        <f t="shared" si="303"/>
        <v>0</v>
      </c>
      <c r="P775" s="274">
        <f t="shared" si="303"/>
        <v>0</v>
      </c>
      <c r="Q775" s="553">
        <f>SUM(Q776:Q790)</f>
        <v>0</v>
      </c>
      <c r="R775" s="553">
        <f>SUM(R776:R790)</f>
        <v>600000</v>
      </c>
      <c r="S775" s="553"/>
      <c r="T775" s="553"/>
      <c r="U775" s="553"/>
      <c r="V775" s="553">
        <f t="shared" ref="V775:W775" si="304">SUM(V776:V790)</f>
        <v>0</v>
      </c>
      <c r="W775" s="553">
        <f t="shared" si="304"/>
        <v>0</v>
      </c>
      <c r="X775" s="553">
        <f t="shared" si="303"/>
        <v>0</v>
      </c>
      <c r="Y775" s="96"/>
      <c r="Z775" s="20"/>
      <c r="AA775" s="585">
        <v>357822</v>
      </c>
      <c r="AB775" s="289"/>
      <c r="AC775" s="289"/>
      <c r="AD775" s="535">
        <f t="shared" ref="AD775:AD844" si="305">AE775+AJ775</f>
        <v>1042800</v>
      </c>
      <c r="AE775" s="289">
        <f>SUM(AF775:AI775)</f>
        <v>442800</v>
      </c>
      <c r="AF775" s="423">
        <v>260800</v>
      </c>
      <c r="AG775" s="423">
        <v>162000</v>
      </c>
      <c r="AH775" s="423">
        <v>20000</v>
      </c>
      <c r="AI775" s="423"/>
      <c r="AJ775" s="289">
        <f>SUM(AK775:AP775)</f>
        <v>600000</v>
      </c>
      <c r="AK775" s="20"/>
      <c r="AL775" s="20"/>
      <c r="AM775" s="20">
        <v>600000</v>
      </c>
      <c r="AN775" s="20"/>
      <c r="AO775" s="20"/>
      <c r="AP775" s="20"/>
    </row>
    <row r="776" spans="1:42" ht="19.2" customHeight="1">
      <c r="A776" s="99"/>
      <c r="B776" s="203"/>
      <c r="C776" s="203" t="str">
        <f t="shared" ref="C776:C787" si="306">LEFT(E776,3)</f>
        <v>213</v>
      </c>
      <c r="D776" s="638" t="str">
        <f t="shared" si="302"/>
        <v>21301</v>
      </c>
      <c r="E776" s="219">
        <v>2130104</v>
      </c>
      <c r="F776" s="7" t="s">
        <v>607</v>
      </c>
      <c r="G776" s="283" t="s">
        <v>375</v>
      </c>
      <c r="H776" s="199" t="s">
        <v>65</v>
      </c>
      <c r="I776" s="125">
        <v>301</v>
      </c>
      <c r="J776" s="245">
        <v>163284</v>
      </c>
      <c r="K776" s="621">
        <f t="shared" si="291"/>
        <v>165516</v>
      </c>
      <c r="L776" s="241">
        <v>165516</v>
      </c>
      <c r="M776" s="463"/>
      <c r="N776" s="245"/>
      <c r="O776" s="245"/>
      <c r="P776" s="245"/>
      <c r="Q776" s="553"/>
      <c r="R776" s="553"/>
      <c r="S776" s="553"/>
      <c r="T776" s="553"/>
      <c r="U776" s="553"/>
      <c r="V776" s="553"/>
      <c r="W776" s="553"/>
      <c r="X776" s="553"/>
      <c r="Y776" s="96"/>
      <c r="Z776" s="20"/>
      <c r="AA776" s="585"/>
      <c r="AB776" s="289"/>
      <c r="AC776" s="289"/>
      <c r="AD776" s="535">
        <f t="shared" si="305"/>
        <v>0</v>
      </c>
      <c r="AE776" s="289"/>
      <c r="AF776" s="423"/>
      <c r="AG776" s="423"/>
      <c r="AH776" s="423"/>
      <c r="AI776" s="423"/>
      <c r="AJ776" s="289"/>
      <c r="AK776" s="20"/>
      <c r="AL776" s="20"/>
      <c r="AM776" s="20"/>
      <c r="AN776" s="20"/>
      <c r="AO776" s="20"/>
      <c r="AP776" s="20"/>
    </row>
    <row r="777" spans="1:42" ht="19.2" customHeight="1">
      <c r="A777" s="99"/>
      <c r="B777" s="203"/>
      <c r="C777" s="203" t="str">
        <f t="shared" si="306"/>
        <v>213</v>
      </c>
      <c r="D777" s="638" t="str">
        <f t="shared" si="302"/>
        <v>21301</v>
      </c>
      <c r="E777" s="219">
        <v>2130104</v>
      </c>
      <c r="F777" s="7" t="s">
        <v>607</v>
      </c>
      <c r="G777" s="283" t="s">
        <v>376</v>
      </c>
      <c r="H777" s="199" t="s">
        <v>65</v>
      </c>
      <c r="I777" s="125">
        <v>301</v>
      </c>
      <c r="J777" s="245">
        <v>40000</v>
      </c>
      <c r="K777" s="621">
        <f t="shared" si="291"/>
        <v>24000</v>
      </c>
      <c r="L777" s="281">
        <v>24000</v>
      </c>
      <c r="M777" s="463"/>
      <c r="N777" s="245"/>
      <c r="O777" s="245"/>
      <c r="P777" s="245"/>
      <c r="Q777" s="553"/>
      <c r="R777" s="553"/>
      <c r="S777" s="553"/>
      <c r="T777" s="553"/>
      <c r="U777" s="553"/>
      <c r="V777" s="553"/>
      <c r="W777" s="553"/>
      <c r="X777" s="553"/>
      <c r="Y777" s="96"/>
      <c r="Z777" s="20"/>
      <c r="AA777" s="585"/>
      <c r="AB777" s="289"/>
      <c r="AC777" s="289"/>
      <c r="AD777" s="535">
        <f t="shared" si="305"/>
        <v>0</v>
      </c>
      <c r="AE777" s="289"/>
      <c r="AF777" s="423"/>
      <c r="AG777" s="423"/>
      <c r="AH777" s="423"/>
      <c r="AI777" s="423"/>
      <c r="AJ777" s="289"/>
      <c r="AK777" s="20"/>
      <c r="AL777" s="20"/>
      <c r="AM777" s="20"/>
      <c r="AN777" s="20"/>
      <c r="AO777" s="20"/>
      <c r="AP777" s="20"/>
    </row>
    <row r="778" spans="1:42" ht="19.2" customHeight="1">
      <c r="A778" s="99"/>
      <c r="B778" s="203"/>
      <c r="C778" s="203" t="str">
        <f t="shared" si="306"/>
        <v>213</v>
      </c>
      <c r="D778" s="638" t="str">
        <f t="shared" si="302"/>
        <v>21301</v>
      </c>
      <c r="E778" s="219">
        <v>2130104</v>
      </c>
      <c r="F778" s="7" t="s">
        <v>607</v>
      </c>
      <c r="G778" s="283" t="s">
        <v>377</v>
      </c>
      <c r="H778" s="199" t="s">
        <v>65</v>
      </c>
      <c r="I778" s="125">
        <v>301</v>
      </c>
      <c r="J778" s="245">
        <v>13607</v>
      </c>
      <c r="K778" s="621">
        <f t="shared" si="291"/>
        <v>10438</v>
      </c>
      <c r="L778" s="241">
        <v>10438</v>
      </c>
      <c r="M778" s="463"/>
      <c r="N778" s="245"/>
      <c r="O778" s="245"/>
      <c r="P778" s="245"/>
      <c r="Q778" s="553"/>
      <c r="R778" s="553"/>
      <c r="S778" s="553"/>
      <c r="T778" s="553"/>
      <c r="U778" s="553"/>
      <c r="V778" s="553"/>
      <c r="W778" s="553"/>
      <c r="X778" s="553"/>
      <c r="Y778" s="96"/>
      <c r="Z778" s="20"/>
      <c r="AA778" s="585"/>
      <c r="AB778" s="289"/>
      <c r="AC778" s="289"/>
      <c r="AD778" s="535">
        <f t="shared" si="305"/>
        <v>0</v>
      </c>
      <c r="AE778" s="289"/>
      <c r="AF778" s="423"/>
      <c r="AG778" s="423"/>
      <c r="AH778" s="423"/>
      <c r="AI778" s="423"/>
      <c r="AJ778" s="289"/>
      <c r="AK778" s="20"/>
      <c r="AL778" s="20"/>
      <c r="AM778" s="20"/>
      <c r="AN778" s="20"/>
      <c r="AO778" s="20"/>
      <c r="AP778" s="20"/>
    </row>
    <row r="779" spans="1:42" ht="19.2" customHeight="1">
      <c r="A779" s="99"/>
      <c r="B779" s="203"/>
      <c r="C779" s="203" t="str">
        <f t="shared" si="306"/>
        <v>213</v>
      </c>
      <c r="D779" s="638" t="str">
        <f t="shared" si="302"/>
        <v>21301</v>
      </c>
      <c r="E779" s="219">
        <v>2130104</v>
      </c>
      <c r="F779" s="7" t="s">
        <v>607</v>
      </c>
      <c r="G779" s="283" t="s">
        <v>917</v>
      </c>
      <c r="H779" s="199" t="s">
        <v>65</v>
      </c>
      <c r="I779" s="125">
        <v>301</v>
      </c>
      <c r="J779" s="245">
        <v>14400</v>
      </c>
      <c r="K779" s="621">
        <f t="shared" si="291"/>
        <v>10800</v>
      </c>
      <c r="L779" s="241">
        <v>10800</v>
      </c>
      <c r="M779" s="463"/>
      <c r="N779" s="245"/>
      <c r="O779" s="245"/>
      <c r="P779" s="245"/>
      <c r="Q779" s="553"/>
      <c r="R779" s="553"/>
      <c r="S779" s="553"/>
      <c r="T779" s="553"/>
      <c r="U779" s="553"/>
      <c r="V779" s="553"/>
      <c r="W779" s="553"/>
      <c r="X779" s="553"/>
      <c r="Y779" s="96"/>
      <c r="Z779" s="20"/>
      <c r="AA779" s="585"/>
      <c r="AB779" s="289"/>
      <c r="AC779" s="289"/>
      <c r="AD779" s="535">
        <f t="shared" si="305"/>
        <v>0</v>
      </c>
      <c r="AE779" s="289"/>
      <c r="AF779" s="423"/>
      <c r="AG779" s="423"/>
      <c r="AH779" s="423"/>
      <c r="AI779" s="423"/>
      <c r="AJ779" s="289"/>
      <c r="AK779" s="20"/>
      <c r="AL779" s="20"/>
      <c r="AM779" s="20"/>
      <c r="AN779" s="20"/>
      <c r="AO779" s="20"/>
      <c r="AP779" s="20"/>
    </row>
    <row r="780" spans="1:42" ht="19.2" customHeight="1">
      <c r="A780" s="636"/>
      <c r="B780" s="637"/>
      <c r="C780" s="637" t="str">
        <f t="shared" ref="C780" si="307">LEFT(E780,3)</f>
        <v>213</v>
      </c>
      <c r="D780" s="638" t="str">
        <f t="shared" ref="D780" si="308">LEFT(E780,5)</f>
        <v>21301</v>
      </c>
      <c r="E780" s="638">
        <v>2130104</v>
      </c>
      <c r="F780" s="635" t="s">
        <v>607</v>
      </c>
      <c r="G780" s="283" t="s">
        <v>2452</v>
      </c>
      <c r="H780" s="199" t="s">
        <v>65</v>
      </c>
      <c r="I780" s="125">
        <v>301</v>
      </c>
      <c r="J780" s="245"/>
      <c r="K780" s="621">
        <f t="shared" si="291"/>
        <v>12360</v>
      </c>
      <c r="L780" s="241">
        <v>12360</v>
      </c>
      <c r="M780" s="463"/>
      <c r="N780" s="245"/>
      <c r="O780" s="245"/>
      <c r="P780" s="245"/>
      <c r="Q780" s="553"/>
      <c r="R780" s="553"/>
      <c r="S780" s="553"/>
      <c r="T780" s="553"/>
      <c r="U780" s="553"/>
      <c r="V780" s="553"/>
      <c r="W780" s="553"/>
      <c r="X780" s="553"/>
      <c r="Y780" s="96"/>
      <c r="Z780" s="20" t="s">
        <v>2453</v>
      </c>
      <c r="AA780" s="585"/>
      <c r="AB780" s="289"/>
      <c r="AC780" s="289"/>
      <c r="AD780" s="535"/>
      <c r="AE780" s="289"/>
      <c r="AF780" s="423"/>
      <c r="AG780" s="423"/>
      <c r="AH780" s="423"/>
      <c r="AI780" s="423"/>
      <c r="AJ780" s="289"/>
      <c r="AK780" s="20"/>
      <c r="AL780" s="20"/>
      <c r="AM780" s="20"/>
      <c r="AN780" s="20"/>
      <c r="AO780" s="20"/>
      <c r="AP780" s="20"/>
    </row>
    <row r="781" spans="1:42" ht="19.2" customHeight="1">
      <c r="A781" s="99"/>
      <c r="B781" s="203"/>
      <c r="C781" s="203" t="str">
        <f t="shared" si="306"/>
        <v>213</v>
      </c>
      <c r="D781" s="638" t="str">
        <f t="shared" si="302"/>
        <v>21301</v>
      </c>
      <c r="E781" s="219">
        <v>2130104</v>
      </c>
      <c r="F781" s="7" t="s">
        <v>607</v>
      </c>
      <c r="G781" s="283" t="s">
        <v>916</v>
      </c>
      <c r="H781" s="199" t="s">
        <v>65</v>
      </c>
      <c r="I781" s="124">
        <v>302</v>
      </c>
      <c r="J781" s="245">
        <v>33600</v>
      </c>
      <c r="K781" s="621">
        <f t="shared" si="291"/>
        <v>17400</v>
      </c>
      <c r="L781" s="241"/>
      <c r="M781" s="245">
        <v>17400</v>
      </c>
      <c r="O781" s="245"/>
      <c r="P781" s="245"/>
      <c r="Q781" s="553"/>
      <c r="R781" s="553"/>
      <c r="S781" s="553"/>
      <c r="T781" s="553"/>
      <c r="U781" s="553"/>
      <c r="V781" s="553"/>
      <c r="W781" s="553"/>
      <c r="X781" s="553"/>
      <c r="Y781" s="96"/>
      <c r="Z781" s="20"/>
      <c r="AA781" s="585"/>
      <c r="AB781" s="289"/>
      <c r="AC781" s="289"/>
      <c r="AD781" s="535">
        <f t="shared" si="305"/>
        <v>0</v>
      </c>
      <c r="AE781" s="289"/>
      <c r="AF781" s="423"/>
      <c r="AG781" s="423"/>
      <c r="AH781" s="423"/>
      <c r="AI781" s="423"/>
      <c r="AJ781" s="289"/>
      <c r="AK781" s="20"/>
      <c r="AL781" s="20"/>
      <c r="AM781" s="20"/>
      <c r="AN781" s="20"/>
      <c r="AO781" s="20"/>
      <c r="AP781" s="20"/>
    </row>
    <row r="782" spans="1:42" ht="19.2" customHeight="1">
      <c r="A782" s="99"/>
      <c r="B782" s="203"/>
      <c r="C782" s="203" t="str">
        <f t="shared" si="306"/>
        <v>213</v>
      </c>
      <c r="D782" s="638" t="str">
        <f t="shared" si="302"/>
        <v>21301</v>
      </c>
      <c r="E782" s="219">
        <v>2130104</v>
      </c>
      <c r="F782" s="7" t="s">
        <v>607</v>
      </c>
      <c r="G782" s="283" t="s">
        <v>378</v>
      </c>
      <c r="H782" s="199" t="s">
        <v>65</v>
      </c>
      <c r="I782" s="125"/>
      <c r="J782" s="245">
        <v>19594</v>
      </c>
      <c r="K782" s="621">
        <f t="shared" si="291"/>
        <v>23994</v>
      </c>
      <c r="L782" s="241"/>
      <c r="M782" s="463"/>
      <c r="N782" s="245">
        <v>23994</v>
      </c>
      <c r="O782" s="245"/>
      <c r="P782" s="245"/>
      <c r="Q782" s="553"/>
      <c r="R782" s="553"/>
      <c r="S782" s="553"/>
      <c r="T782" s="553"/>
      <c r="U782" s="553"/>
      <c r="V782" s="553"/>
      <c r="W782" s="553"/>
      <c r="X782" s="553"/>
      <c r="Y782" s="96"/>
      <c r="Z782" s="20"/>
      <c r="AA782" s="585"/>
      <c r="AB782" s="289"/>
      <c r="AC782" s="289"/>
      <c r="AD782" s="535">
        <f t="shared" si="305"/>
        <v>0</v>
      </c>
      <c r="AE782" s="289"/>
      <c r="AF782" s="423"/>
      <c r="AG782" s="423"/>
      <c r="AH782" s="423"/>
      <c r="AI782" s="423"/>
      <c r="AJ782" s="289"/>
      <c r="AK782" s="20"/>
      <c r="AL782" s="20"/>
      <c r="AM782" s="20"/>
      <c r="AN782" s="20"/>
      <c r="AO782" s="20"/>
      <c r="AP782" s="20"/>
    </row>
    <row r="783" spans="1:42" ht="19.2" customHeight="1">
      <c r="A783" s="99"/>
      <c r="B783" s="203"/>
      <c r="C783" s="203" t="str">
        <f t="shared" si="306"/>
        <v>213</v>
      </c>
      <c r="D783" s="638" t="str">
        <f t="shared" si="302"/>
        <v>21301</v>
      </c>
      <c r="E783" s="219">
        <v>2130104</v>
      </c>
      <c r="F783" s="7" t="s">
        <v>607</v>
      </c>
      <c r="G783" s="283" t="s">
        <v>404</v>
      </c>
      <c r="H783" s="199" t="s">
        <v>65</v>
      </c>
      <c r="I783" s="125"/>
      <c r="J783" s="245">
        <v>20000</v>
      </c>
      <c r="K783" s="621">
        <f t="shared" si="291"/>
        <v>20000</v>
      </c>
      <c r="L783" s="241"/>
      <c r="M783" s="463">
        <v>20000</v>
      </c>
      <c r="N783" s="245"/>
      <c r="O783" s="245"/>
      <c r="P783" s="245"/>
      <c r="Q783" s="553"/>
      <c r="R783" s="553"/>
      <c r="S783" s="553"/>
      <c r="T783" s="553"/>
      <c r="U783" s="553"/>
      <c r="V783" s="553"/>
      <c r="W783" s="553"/>
      <c r="X783" s="553"/>
      <c r="Y783" s="96"/>
      <c r="Z783" s="20"/>
      <c r="AA783" s="585"/>
      <c r="AB783" s="289"/>
      <c r="AC783" s="289"/>
      <c r="AD783" s="535">
        <f t="shared" si="305"/>
        <v>0</v>
      </c>
      <c r="AE783" s="289"/>
      <c r="AF783" s="423"/>
      <c r="AG783" s="423"/>
      <c r="AH783" s="423"/>
      <c r="AI783" s="423"/>
      <c r="AJ783" s="289"/>
      <c r="AK783" s="20"/>
      <c r="AL783" s="20"/>
      <c r="AM783" s="20"/>
      <c r="AN783" s="20"/>
      <c r="AO783" s="20"/>
      <c r="AP783" s="20"/>
    </row>
    <row r="784" spans="1:42" ht="19.2" customHeight="1">
      <c r="A784" s="99"/>
      <c r="B784" s="203"/>
      <c r="C784" s="203" t="str">
        <f t="shared" si="306"/>
        <v>213</v>
      </c>
      <c r="D784" s="638" t="str">
        <f t="shared" si="302"/>
        <v>21301</v>
      </c>
      <c r="E784" s="219">
        <v>2130104</v>
      </c>
      <c r="F784" s="635" t="s">
        <v>607</v>
      </c>
      <c r="G784" s="283" t="s">
        <v>382</v>
      </c>
      <c r="H784" s="199" t="s">
        <v>65</v>
      </c>
      <c r="I784" s="125">
        <v>302</v>
      </c>
      <c r="J784" s="245">
        <v>3000</v>
      </c>
      <c r="K784" s="621">
        <f t="shared" si="291"/>
        <v>3000</v>
      </c>
      <c r="L784" s="241"/>
      <c r="M784" s="463">
        <v>3000</v>
      </c>
      <c r="N784" s="245"/>
      <c r="O784" s="245"/>
      <c r="P784" s="245"/>
      <c r="Q784" s="553"/>
      <c r="R784" s="553"/>
      <c r="S784" s="553"/>
      <c r="T784" s="553"/>
      <c r="U784" s="553"/>
      <c r="V784" s="553"/>
      <c r="W784" s="553"/>
      <c r="X784" s="553"/>
      <c r="Y784" s="96"/>
      <c r="Z784" s="20"/>
      <c r="AA784" s="585"/>
      <c r="AB784" s="289"/>
      <c r="AC784" s="289"/>
      <c r="AD784" s="535">
        <f t="shared" si="305"/>
        <v>0</v>
      </c>
      <c r="AE784" s="289"/>
      <c r="AF784" s="423"/>
      <c r="AG784" s="423"/>
      <c r="AH784" s="423"/>
      <c r="AI784" s="423"/>
      <c r="AJ784" s="289"/>
      <c r="AK784" s="20"/>
      <c r="AL784" s="20"/>
      <c r="AM784" s="20"/>
      <c r="AN784" s="20"/>
      <c r="AO784" s="20"/>
      <c r="AP784" s="20"/>
    </row>
    <row r="785" spans="1:42" ht="19.2" customHeight="1">
      <c r="A785" s="636"/>
      <c r="B785" s="637"/>
      <c r="C785" s="637" t="str">
        <f t="shared" ref="C785" si="309">LEFT(E785,3)</f>
        <v>213</v>
      </c>
      <c r="D785" s="638" t="str">
        <f t="shared" ref="D785" si="310">LEFT(E785,5)</f>
        <v>21301</v>
      </c>
      <c r="E785" s="638">
        <v>2130104</v>
      </c>
      <c r="F785" s="635" t="s">
        <v>607</v>
      </c>
      <c r="G785" s="283" t="s">
        <v>2457</v>
      </c>
      <c r="H785" s="199" t="s">
        <v>65</v>
      </c>
      <c r="I785" s="125">
        <v>302</v>
      </c>
      <c r="J785" s="245"/>
      <c r="K785" s="621">
        <f t="shared" si="291"/>
        <v>4000</v>
      </c>
      <c r="L785" s="241"/>
      <c r="M785" s="463">
        <v>4000</v>
      </c>
      <c r="N785" s="245"/>
      <c r="O785" s="245"/>
      <c r="P785" s="245"/>
      <c r="Q785" s="553"/>
      <c r="R785" s="553"/>
      <c r="S785" s="553"/>
      <c r="T785" s="553"/>
      <c r="U785" s="553"/>
      <c r="V785" s="553"/>
      <c r="W785" s="553"/>
      <c r="X785" s="553"/>
      <c r="Y785" s="96"/>
      <c r="Z785" s="20"/>
      <c r="AA785" s="585"/>
      <c r="AB785" s="289"/>
      <c r="AC785" s="289"/>
      <c r="AD785" s="535"/>
      <c r="AE785" s="289"/>
      <c r="AF785" s="423"/>
      <c r="AG785" s="423"/>
      <c r="AH785" s="423"/>
      <c r="AI785" s="423"/>
      <c r="AJ785" s="289"/>
      <c r="AK785" s="20"/>
      <c r="AL785" s="20"/>
      <c r="AM785" s="20"/>
      <c r="AN785" s="20"/>
      <c r="AO785" s="20"/>
      <c r="AP785" s="20"/>
    </row>
    <row r="786" spans="1:42" ht="19.2" customHeight="1">
      <c r="A786" s="636"/>
      <c r="B786" s="637"/>
      <c r="C786" s="637"/>
      <c r="D786" s="638"/>
      <c r="E786" s="638"/>
      <c r="F786" s="635"/>
      <c r="G786" s="283"/>
      <c r="H786" s="199"/>
      <c r="I786" s="125"/>
      <c r="J786" s="245"/>
      <c r="K786" s="621"/>
      <c r="L786" s="241"/>
      <c r="M786" s="463"/>
      <c r="N786" s="245"/>
      <c r="O786" s="245"/>
      <c r="P786" s="245"/>
      <c r="Q786" s="553"/>
      <c r="R786" s="553"/>
      <c r="S786" s="553"/>
      <c r="T786" s="553"/>
      <c r="U786" s="553"/>
      <c r="V786" s="553"/>
      <c r="W786" s="553"/>
      <c r="X786" s="553"/>
      <c r="Y786" s="96"/>
      <c r="Z786" s="20"/>
      <c r="AA786" s="585"/>
      <c r="AB786" s="289"/>
      <c r="AC786" s="289"/>
      <c r="AD786" s="535"/>
      <c r="AE786" s="289"/>
      <c r="AF786" s="423"/>
      <c r="AG786" s="423"/>
      <c r="AH786" s="423"/>
      <c r="AI786" s="423"/>
      <c r="AJ786" s="289"/>
      <c r="AK786" s="20"/>
      <c r="AL786" s="20"/>
      <c r="AM786" s="20"/>
      <c r="AN786" s="20"/>
      <c r="AO786" s="20"/>
      <c r="AP786" s="20"/>
    </row>
    <row r="787" spans="1:42" ht="19.2" customHeight="1">
      <c r="A787" s="99"/>
      <c r="B787" s="203"/>
      <c r="C787" s="203" t="str">
        <f t="shared" si="306"/>
        <v>213</v>
      </c>
      <c r="D787" s="638" t="str">
        <f t="shared" si="302"/>
        <v>21301</v>
      </c>
      <c r="E787" s="219">
        <v>2130104</v>
      </c>
      <c r="F787" s="7" t="s">
        <v>607</v>
      </c>
      <c r="G787" s="283" t="s">
        <v>401</v>
      </c>
      <c r="H787" s="199" t="s">
        <v>65</v>
      </c>
      <c r="I787" s="125">
        <v>302</v>
      </c>
      <c r="J787" s="245">
        <v>100000</v>
      </c>
      <c r="K787" s="621">
        <f t="shared" si="291"/>
        <v>100000</v>
      </c>
      <c r="L787" s="241"/>
      <c r="M787" s="463">
        <v>100000</v>
      </c>
      <c r="N787" s="245"/>
      <c r="O787" s="245"/>
      <c r="P787" s="245"/>
      <c r="Q787" s="553"/>
      <c r="R787" s="553"/>
      <c r="S787" s="553"/>
      <c r="T787" s="553"/>
      <c r="U787" s="553"/>
      <c r="V787" s="553"/>
      <c r="W787" s="553"/>
      <c r="X787" s="553"/>
      <c r="Y787" s="96"/>
      <c r="Z787" s="34" t="s">
        <v>439</v>
      </c>
      <c r="AA787" s="586"/>
      <c r="AB787" s="548"/>
      <c r="AC787" s="548"/>
      <c r="AD787" s="535">
        <f t="shared" si="305"/>
        <v>0</v>
      </c>
      <c r="AE787" s="548"/>
      <c r="AF787" s="423"/>
      <c r="AG787" s="423"/>
      <c r="AH787" s="423"/>
      <c r="AI787" s="423"/>
      <c r="AJ787" s="289"/>
      <c r="AK787" s="20"/>
      <c r="AL787" s="20"/>
      <c r="AM787" s="20"/>
      <c r="AN787" s="20"/>
      <c r="AO787" s="20"/>
      <c r="AP787" s="20"/>
    </row>
    <row r="788" spans="1:42" ht="19.2" customHeight="1">
      <c r="A788" s="94"/>
      <c r="B788" s="203"/>
      <c r="C788" s="203" t="str">
        <f>LEFT(E788,3)</f>
        <v>213</v>
      </c>
      <c r="D788" s="638" t="str">
        <f t="shared" si="302"/>
        <v>21301</v>
      </c>
      <c r="E788" s="219">
        <v>2130104</v>
      </c>
      <c r="F788" s="7" t="s">
        <v>607</v>
      </c>
      <c r="G788" s="34" t="s">
        <v>651</v>
      </c>
      <c r="H788" s="199" t="s">
        <v>70</v>
      </c>
      <c r="I788" s="125">
        <v>302</v>
      </c>
      <c r="J788" s="245">
        <v>20000</v>
      </c>
      <c r="K788" s="621">
        <f t="shared" si="291"/>
        <v>20000</v>
      </c>
      <c r="L788" s="241"/>
      <c r="M788" s="259">
        <v>20000</v>
      </c>
      <c r="N788" s="259"/>
      <c r="O788" s="259"/>
      <c r="P788" s="247"/>
      <c r="Q788" s="553"/>
      <c r="R788" s="553"/>
      <c r="S788" s="553"/>
      <c r="T788" s="553"/>
      <c r="U788" s="553"/>
      <c r="V788" s="553"/>
      <c r="W788" s="553"/>
      <c r="X788" s="553"/>
      <c r="Y788" s="96"/>
      <c r="Z788" s="34" t="s">
        <v>562</v>
      </c>
      <c r="AA788" s="586"/>
      <c r="AB788" s="548"/>
      <c r="AC788" s="548"/>
      <c r="AD788" s="535">
        <f t="shared" si="305"/>
        <v>0</v>
      </c>
      <c r="AE788" s="548"/>
      <c r="AF788" s="423"/>
      <c r="AG788" s="423"/>
      <c r="AH788" s="423"/>
      <c r="AI788" s="423"/>
      <c r="AJ788" s="289"/>
      <c r="AK788" s="20"/>
      <c r="AL788" s="20"/>
      <c r="AM788" s="20"/>
      <c r="AN788" s="20"/>
      <c r="AO788" s="20"/>
      <c r="AP788" s="20"/>
    </row>
    <row r="789" spans="1:42" ht="19.2" customHeight="1">
      <c r="A789" s="94"/>
      <c r="B789" s="203"/>
      <c r="C789" s="203" t="str">
        <f>LEFT(E789,3)</f>
        <v>213</v>
      </c>
      <c r="D789" s="638" t="str">
        <f t="shared" si="302"/>
        <v>21301</v>
      </c>
      <c r="E789" s="219">
        <v>2130122</v>
      </c>
      <c r="F789" s="7" t="s">
        <v>607</v>
      </c>
      <c r="G789" s="34" t="s">
        <v>24</v>
      </c>
      <c r="H789" s="199" t="s">
        <v>702</v>
      </c>
      <c r="I789" s="125">
        <v>302</v>
      </c>
      <c r="J789" s="245">
        <v>700000</v>
      </c>
      <c r="K789" s="621">
        <f t="shared" si="291"/>
        <v>500000</v>
      </c>
      <c r="L789" s="241"/>
      <c r="M789" s="463"/>
      <c r="N789" s="140"/>
      <c r="O789" s="140"/>
      <c r="P789" s="97"/>
      <c r="Q789" s="558"/>
      <c r="R789" s="558">
        <v>500000</v>
      </c>
      <c r="S789" s="558"/>
      <c r="T789" s="558"/>
      <c r="U789" s="558"/>
      <c r="V789" s="558"/>
      <c r="W789" s="558"/>
      <c r="X789" s="558"/>
      <c r="Y789" s="97"/>
      <c r="Z789" s="20"/>
      <c r="AA789" s="585"/>
      <c r="AB789" s="289"/>
      <c r="AC789" s="289"/>
      <c r="AD789" s="535">
        <f t="shared" si="305"/>
        <v>0</v>
      </c>
      <c r="AE789" s="289"/>
      <c r="AF789" s="423"/>
      <c r="AG789" s="423"/>
      <c r="AH789" s="423"/>
      <c r="AI789" s="423"/>
      <c r="AJ789" s="289"/>
      <c r="AK789" s="20"/>
      <c r="AL789" s="20"/>
      <c r="AM789" s="20"/>
      <c r="AN789" s="20"/>
      <c r="AO789" s="20"/>
      <c r="AP789" s="20"/>
    </row>
    <row r="790" spans="1:42" ht="19.2" customHeight="1">
      <c r="A790" s="94"/>
      <c r="B790" s="203"/>
      <c r="C790" s="203" t="str">
        <f>LEFT(E790,3)</f>
        <v>213</v>
      </c>
      <c r="D790" s="638" t="str">
        <f t="shared" si="302"/>
        <v>21301</v>
      </c>
      <c r="E790" s="219">
        <v>2130122</v>
      </c>
      <c r="F790" s="7" t="s">
        <v>607</v>
      </c>
      <c r="G790" s="548" t="s">
        <v>900</v>
      </c>
      <c r="H790" s="199" t="s">
        <v>702</v>
      </c>
      <c r="I790" s="125">
        <v>302</v>
      </c>
      <c r="J790" s="245">
        <v>40000</v>
      </c>
      <c r="K790" s="621">
        <f t="shared" si="291"/>
        <v>100000</v>
      </c>
      <c r="L790" s="241"/>
      <c r="M790" s="463"/>
      <c r="N790" s="140"/>
      <c r="O790" s="140"/>
      <c r="P790" s="97"/>
      <c r="R790" s="558">
        <v>100000</v>
      </c>
      <c r="S790" s="558"/>
      <c r="T790" s="558"/>
      <c r="U790" s="558"/>
      <c r="V790" s="560"/>
      <c r="W790" s="560"/>
      <c r="X790" s="558"/>
      <c r="Y790" s="97"/>
      <c r="Z790" s="20"/>
      <c r="AA790" s="585"/>
      <c r="AB790" s="289"/>
      <c r="AC790" s="289"/>
      <c r="AD790" s="535">
        <f t="shared" si="305"/>
        <v>0</v>
      </c>
      <c r="AE790" s="289"/>
      <c r="AF790" s="423"/>
      <c r="AG790" s="423"/>
      <c r="AH790" s="423"/>
      <c r="AI790" s="423"/>
      <c r="AJ790" s="289"/>
      <c r="AK790" s="20"/>
      <c r="AL790" s="20"/>
      <c r="AM790" s="20"/>
      <c r="AN790" s="20"/>
      <c r="AO790" s="20"/>
      <c r="AP790" s="20"/>
    </row>
    <row r="791" spans="1:42" ht="19.2" customHeight="1">
      <c r="A791" s="94"/>
      <c r="B791" s="203"/>
      <c r="C791" s="203"/>
      <c r="D791" s="638"/>
      <c r="E791" s="219"/>
      <c r="F791" s="7"/>
      <c r="G791" s="34"/>
      <c r="H791" s="199"/>
      <c r="I791" s="125"/>
      <c r="J791" s="245"/>
      <c r="K791" s="621">
        <f t="shared" si="291"/>
        <v>0</v>
      </c>
      <c r="L791" s="241"/>
      <c r="M791" s="463"/>
      <c r="N791" s="140"/>
      <c r="O791" s="140"/>
      <c r="P791" s="97"/>
      <c r="Q791" s="558"/>
      <c r="R791" s="558"/>
      <c r="S791" s="558"/>
      <c r="T791" s="558"/>
      <c r="U791" s="558"/>
      <c r="V791" s="558"/>
      <c r="W791" s="558"/>
      <c r="X791" s="558"/>
      <c r="Y791" s="97"/>
      <c r="Z791" s="20"/>
      <c r="AA791" s="585"/>
      <c r="AB791" s="289"/>
      <c r="AC791" s="289"/>
      <c r="AD791" s="535">
        <f t="shared" si="305"/>
        <v>0</v>
      </c>
      <c r="AE791" s="289"/>
      <c r="AF791" s="423"/>
      <c r="AG791" s="423"/>
      <c r="AH791" s="423"/>
      <c r="AI791" s="423"/>
      <c r="AJ791" s="289"/>
      <c r="AK791" s="20"/>
      <c r="AL791" s="20"/>
      <c r="AM791" s="20"/>
      <c r="AN791" s="20"/>
      <c r="AO791" s="20"/>
      <c r="AP791" s="20"/>
    </row>
    <row r="792" spans="1:42" ht="19.2" customHeight="1">
      <c r="A792" s="99" t="s">
        <v>596</v>
      </c>
      <c r="B792" s="203">
        <v>1</v>
      </c>
      <c r="C792" s="203"/>
      <c r="D792" s="638" t="str">
        <f t="shared" ref="D792:D809" si="311">LEFT(E792,5)</f>
        <v/>
      </c>
      <c r="E792" s="219"/>
      <c r="F792" s="7"/>
      <c r="G792" s="34"/>
      <c r="H792" s="199"/>
      <c r="I792" s="125"/>
      <c r="J792" s="245">
        <v>770632</v>
      </c>
      <c r="K792" s="621">
        <f t="shared" si="291"/>
        <v>523382</v>
      </c>
      <c r="L792" s="241">
        <f t="shared" ref="L792:X792" si="312">SUM(L793:L809)</f>
        <v>86852</v>
      </c>
      <c r="M792" s="274">
        <f t="shared" si="312"/>
        <v>110000</v>
      </c>
      <c r="N792" s="274">
        <f t="shared" si="312"/>
        <v>9990</v>
      </c>
      <c r="O792" s="274">
        <f t="shared" si="312"/>
        <v>0</v>
      </c>
      <c r="P792" s="274">
        <f t="shared" si="312"/>
        <v>0</v>
      </c>
      <c r="Q792" s="553">
        <f t="shared" si="312"/>
        <v>316540</v>
      </c>
      <c r="R792" s="553">
        <f t="shared" si="312"/>
        <v>0</v>
      </c>
      <c r="S792" s="553"/>
      <c r="T792" s="553"/>
      <c r="U792" s="553"/>
      <c r="V792" s="553">
        <f t="shared" si="312"/>
        <v>0</v>
      </c>
      <c r="W792" s="553">
        <f t="shared" si="312"/>
        <v>0</v>
      </c>
      <c r="X792" s="553">
        <f t="shared" si="312"/>
        <v>0</v>
      </c>
      <c r="Y792" s="96"/>
      <c r="Z792" s="20"/>
      <c r="AA792" s="585">
        <v>1747416</v>
      </c>
      <c r="AB792" s="289"/>
      <c r="AC792" s="289">
        <v>270000</v>
      </c>
      <c r="AD792" s="535">
        <f t="shared" si="305"/>
        <v>1711878</v>
      </c>
      <c r="AE792" s="289">
        <f>SUM(AF792:AI792)</f>
        <v>428700</v>
      </c>
      <c r="AF792" s="423">
        <v>213200</v>
      </c>
      <c r="AG792" s="423">
        <v>165500</v>
      </c>
      <c r="AH792" s="423">
        <v>50000</v>
      </c>
      <c r="AI792" s="423"/>
      <c r="AJ792" s="289">
        <f>SUM(AK792:AP792)</f>
        <v>1283178</v>
      </c>
      <c r="AK792" s="20">
        <v>95500</v>
      </c>
      <c r="AL792" s="20">
        <v>187678</v>
      </c>
      <c r="AM792" s="20"/>
      <c r="AN792" s="20"/>
      <c r="AO792" s="20"/>
      <c r="AP792" s="20">
        <v>1000000</v>
      </c>
    </row>
    <row r="793" spans="1:42" ht="19.2" customHeight="1">
      <c r="A793" s="99"/>
      <c r="B793" s="203"/>
      <c r="C793" s="203" t="str">
        <f t="shared" ref="C793:C804" si="313">LEFT(E793,3)</f>
        <v>213</v>
      </c>
      <c r="D793" s="638" t="str">
        <f t="shared" si="311"/>
        <v>21301</v>
      </c>
      <c r="E793" s="219">
        <v>2130199</v>
      </c>
      <c r="F793" s="7" t="s">
        <v>596</v>
      </c>
      <c r="G793" s="283" t="s">
        <v>375</v>
      </c>
      <c r="H793" s="199" t="s">
        <v>65</v>
      </c>
      <c r="I793" s="125">
        <v>301</v>
      </c>
      <c r="J793" s="245">
        <v>153816</v>
      </c>
      <c r="K793" s="621">
        <f t="shared" si="291"/>
        <v>64848</v>
      </c>
      <c r="L793" s="241">
        <v>64848</v>
      </c>
      <c r="M793" s="463"/>
      <c r="N793" s="245"/>
      <c r="O793" s="245"/>
      <c r="P793" s="245"/>
      <c r="Q793" s="553"/>
      <c r="R793" s="553"/>
      <c r="S793" s="553"/>
      <c r="T793" s="553"/>
      <c r="U793" s="553"/>
      <c r="V793" s="553"/>
      <c r="W793" s="553"/>
      <c r="X793" s="553"/>
      <c r="Y793" s="96"/>
      <c r="Z793" s="20"/>
      <c r="AA793" s="585"/>
      <c r="AB793" s="289"/>
      <c r="AC793" s="289"/>
      <c r="AD793" s="535">
        <f t="shared" si="305"/>
        <v>0</v>
      </c>
      <c r="AE793" s="289"/>
      <c r="AF793" s="423"/>
      <c r="AG793" s="423"/>
      <c r="AH793" s="423"/>
      <c r="AI793" s="423"/>
      <c r="AJ793" s="289"/>
      <c r="AK793" s="20"/>
      <c r="AL793" s="20"/>
      <c r="AM793" s="20"/>
      <c r="AN793" s="20"/>
      <c r="AO793" s="20"/>
      <c r="AP793" s="20"/>
    </row>
    <row r="794" spans="1:42" ht="19.2" customHeight="1">
      <c r="A794" s="99"/>
      <c r="B794" s="203"/>
      <c r="C794" s="203" t="str">
        <f t="shared" si="313"/>
        <v>213</v>
      </c>
      <c r="D794" s="638" t="str">
        <f t="shared" si="311"/>
        <v>21301</v>
      </c>
      <c r="E794" s="219">
        <v>2130199</v>
      </c>
      <c r="F794" s="7" t="s">
        <v>596</v>
      </c>
      <c r="G794" s="283" t="s">
        <v>376</v>
      </c>
      <c r="H794" s="199" t="s">
        <v>65</v>
      </c>
      <c r="I794" s="125">
        <v>301</v>
      </c>
      <c r="J794" s="245">
        <v>30000</v>
      </c>
      <c r="K794" s="621">
        <f t="shared" si="291"/>
        <v>13000</v>
      </c>
      <c r="L794" s="281">
        <v>13000</v>
      </c>
      <c r="M794" s="463"/>
      <c r="N794" s="245"/>
      <c r="O794" s="245"/>
      <c r="P794" s="245"/>
      <c r="Q794" s="553"/>
      <c r="R794" s="553"/>
      <c r="S794" s="553"/>
      <c r="T794" s="553"/>
      <c r="U794" s="553"/>
      <c r="V794" s="553"/>
      <c r="W794" s="553"/>
      <c r="X794" s="553"/>
      <c r="Y794" s="96"/>
      <c r="Z794" s="20"/>
      <c r="AA794" s="585"/>
      <c r="AB794" s="289"/>
      <c r="AC794" s="289"/>
      <c r="AD794" s="535">
        <f t="shared" si="305"/>
        <v>0</v>
      </c>
      <c r="AE794" s="289"/>
      <c r="AF794" s="423"/>
      <c r="AG794" s="423"/>
      <c r="AH794" s="423"/>
      <c r="AI794" s="423"/>
      <c r="AJ794" s="289"/>
      <c r="AK794" s="20"/>
      <c r="AL794" s="20"/>
      <c r="AM794" s="20"/>
      <c r="AN794" s="20"/>
      <c r="AO794" s="20"/>
      <c r="AP794" s="20"/>
    </row>
    <row r="795" spans="1:42" ht="19.2" customHeight="1">
      <c r="A795" s="99"/>
      <c r="B795" s="203"/>
      <c r="C795" s="203" t="str">
        <f t="shared" si="313"/>
        <v>213</v>
      </c>
      <c r="D795" s="638" t="str">
        <f t="shared" si="311"/>
        <v>21301</v>
      </c>
      <c r="E795" s="219">
        <v>2130199</v>
      </c>
      <c r="F795" s="7" t="s">
        <v>596</v>
      </c>
      <c r="G795" s="283" t="s">
        <v>377</v>
      </c>
      <c r="H795" s="199" t="s">
        <v>65</v>
      </c>
      <c r="I795" s="125">
        <v>301</v>
      </c>
      <c r="J795" s="245">
        <v>12818</v>
      </c>
      <c r="K795" s="621">
        <f t="shared" si="291"/>
        <v>5404</v>
      </c>
      <c r="L795" s="241">
        <v>5404</v>
      </c>
      <c r="M795" s="463"/>
      <c r="N795" s="245"/>
      <c r="O795" s="245"/>
      <c r="P795" s="245"/>
      <c r="Q795" s="553"/>
      <c r="R795" s="553"/>
      <c r="S795" s="553"/>
      <c r="T795" s="553"/>
      <c r="U795" s="553"/>
      <c r="V795" s="553"/>
      <c r="W795" s="553"/>
      <c r="X795" s="553"/>
      <c r="Y795" s="96"/>
      <c r="Z795" s="20"/>
      <c r="AA795" s="585"/>
      <c r="AB795" s="289"/>
      <c r="AC795" s="289"/>
      <c r="AD795" s="535">
        <f t="shared" si="305"/>
        <v>0</v>
      </c>
      <c r="AE795" s="289"/>
      <c r="AF795" s="423"/>
      <c r="AG795" s="423"/>
      <c r="AH795" s="423"/>
      <c r="AI795" s="423"/>
      <c r="AJ795" s="289"/>
      <c r="AK795" s="20"/>
      <c r="AL795" s="20"/>
      <c r="AM795" s="20"/>
      <c r="AN795" s="20"/>
      <c r="AO795" s="20"/>
      <c r="AP795" s="20"/>
    </row>
    <row r="796" spans="1:42" ht="19.2" customHeight="1">
      <c r="A796" s="99"/>
      <c r="B796" s="203"/>
      <c r="C796" s="203" t="str">
        <f t="shared" si="313"/>
        <v>213</v>
      </c>
      <c r="D796" s="638" t="str">
        <f t="shared" si="311"/>
        <v>21301</v>
      </c>
      <c r="E796" s="219">
        <v>2130199</v>
      </c>
      <c r="F796" s="7" t="s">
        <v>596</v>
      </c>
      <c r="G796" s="283" t="s">
        <v>917</v>
      </c>
      <c r="H796" s="199" t="s">
        <v>65</v>
      </c>
      <c r="I796" s="125">
        <v>301</v>
      </c>
      <c r="J796" s="245">
        <v>10800</v>
      </c>
      <c r="K796" s="621">
        <f t="shared" si="291"/>
        <v>3600</v>
      </c>
      <c r="L796" s="241">
        <v>3600</v>
      </c>
      <c r="M796" s="463"/>
      <c r="N796" s="245"/>
      <c r="O796" s="245"/>
      <c r="P796" s="245"/>
      <c r="Q796" s="553"/>
      <c r="R796" s="553"/>
      <c r="S796" s="553"/>
      <c r="T796" s="553"/>
      <c r="U796" s="553"/>
      <c r="V796" s="553"/>
      <c r="W796" s="553"/>
      <c r="X796" s="553"/>
      <c r="Y796" s="96"/>
      <c r="Z796" s="20"/>
      <c r="AA796" s="585"/>
      <c r="AB796" s="289"/>
      <c r="AC796" s="289"/>
      <c r="AD796" s="535">
        <f t="shared" si="305"/>
        <v>0</v>
      </c>
      <c r="AE796" s="289"/>
      <c r="AF796" s="423"/>
      <c r="AG796" s="423"/>
      <c r="AH796" s="423"/>
      <c r="AI796" s="423"/>
      <c r="AJ796" s="289"/>
      <c r="AK796" s="20"/>
      <c r="AL796" s="20"/>
      <c r="AM796" s="20"/>
      <c r="AN796" s="20"/>
      <c r="AO796" s="20"/>
      <c r="AP796" s="20"/>
    </row>
    <row r="797" spans="1:42" ht="19.2" customHeight="1">
      <c r="A797" s="99"/>
      <c r="B797" s="203"/>
      <c r="C797" s="203" t="str">
        <f t="shared" si="313"/>
        <v>213</v>
      </c>
      <c r="D797" s="638" t="str">
        <f t="shared" si="311"/>
        <v>21301</v>
      </c>
      <c r="E797" s="219">
        <v>2130199</v>
      </c>
      <c r="F797" s="7" t="s">
        <v>596</v>
      </c>
      <c r="G797" s="283" t="s">
        <v>916</v>
      </c>
      <c r="H797" s="199" t="s">
        <v>65</v>
      </c>
      <c r="I797" s="124">
        <v>302</v>
      </c>
      <c r="J797" s="245">
        <v>25200</v>
      </c>
      <c r="K797" s="621">
        <f t="shared" si="291"/>
        <v>9000</v>
      </c>
      <c r="L797" s="241"/>
      <c r="M797" s="245">
        <v>9000</v>
      </c>
      <c r="O797" s="245"/>
      <c r="P797" s="245"/>
      <c r="Q797" s="553"/>
      <c r="R797" s="553"/>
      <c r="S797" s="553"/>
      <c r="T797" s="553"/>
      <c r="U797" s="553"/>
      <c r="V797" s="553"/>
      <c r="W797" s="553"/>
      <c r="X797" s="553"/>
      <c r="Y797" s="96"/>
      <c r="Z797" s="20"/>
      <c r="AA797" s="585"/>
      <c r="AB797" s="289"/>
      <c r="AC797" s="289"/>
      <c r="AD797" s="535">
        <f t="shared" si="305"/>
        <v>0</v>
      </c>
      <c r="AE797" s="289"/>
      <c r="AF797" s="423"/>
      <c r="AG797" s="423"/>
      <c r="AH797" s="423"/>
      <c r="AI797" s="423"/>
      <c r="AJ797" s="289"/>
      <c r="AK797" s="20"/>
      <c r="AL797" s="20"/>
      <c r="AM797" s="20"/>
      <c r="AN797" s="20"/>
      <c r="AO797" s="20"/>
      <c r="AP797" s="20"/>
    </row>
    <row r="798" spans="1:42" ht="19.2" customHeight="1">
      <c r="A798" s="99"/>
      <c r="B798" s="203"/>
      <c r="C798" s="203" t="str">
        <f t="shared" si="313"/>
        <v>213</v>
      </c>
      <c r="D798" s="638" t="str">
        <f t="shared" si="311"/>
        <v>21301</v>
      </c>
      <c r="E798" s="219">
        <v>2130199</v>
      </c>
      <c r="F798" s="7" t="s">
        <v>596</v>
      </c>
      <c r="G798" s="283" t="s">
        <v>378</v>
      </c>
      <c r="H798" s="199" t="s">
        <v>65</v>
      </c>
      <c r="I798" s="125">
        <v>303</v>
      </c>
      <c r="J798" s="245">
        <v>18458</v>
      </c>
      <c r="K798" s="621">
        <f t="shared" si="291"/>
        <v>9990</v>
      </c>
      <c r="L798" s="241"/>
      <c r="M798" s="463"/>
      <c r="N798" s="245">
        <v>9990</v>
      </c>
      <c r="O798" s="245"/>
      <c r="P798" s="245"/>
      <c r="Q798" s="553"/>
      <c r="R798" s="553"/>
      <c r="S798" s="553"/>
      <c r="T798" s="553"/>
      <c r="U798" s="553"/>
      <c r="V798" s="553"/>
      <c r="W798" s="553"/>
      <c r="X798" s="553"/>
      <c r="Y798" s="96"/>
      <c r="Z798" s="20"/>
      <c r="AA798" s="585"/>
      <c r="AB798" s="289"/>
      <c r="AC798" s="289"/>
      <c r="AD798" s="535">
        <f t="shared" si="305"/>
        <v>0</v>
      </c>
      <c r="AE798" s="289"/>
      <c r="AF798" s="423"/>
      <c r="AG798" s="423"/>
      <c r="AH798" s="423"/>
      <c r="AI798" s="423"/>
      <c r="AJ798" s="289"/>
      <c r="AK798" s="20"/>
      <c r="AL798" s="20"/>
      <c r="AM798" s="20"/>
      <c r="AN798" s="20"/>
      <c r="AO798" s="20"/>
      <c r="AP798" s="20"/>
    </row>
    <row r="799" spans="1:42" ht="19.2" customHeight="1">
      <c r="A799" s="99"/>
      <c r="B799" s="203"/>
      <c r="C799" s="203" t="str">
        <f t="shared" si="313"/>
        <v>213</v>
      </c>
      <c r="D799" s="638" t="str">
        <f t="shared" si="311"/>
        <v>21301</v>
      </c>
      <c r="E799" s="219">
        <v>2130199</v>
      </c>
      <c r="F799" s="7" t="s">
        <v>596</v>
      </c>
      <c r="G799" s="283" t="s">
        <v>404</v>
      </c>
      <c r="H799" s="199" t="s">
        <v>65</v>
      </c>
      <c r="I799" s="125">
        <v>302</v>
      </c>
      <c r="J799" s="245">
        <v>20000</v>
      </c>
      <c r="K799" s="621">
        <f t="shared" si="291"/>
        <v>20000</v>
      </c>
      <c r="L799" s="241"/>
      <c r="M799" s="463">
        <v>20000</v>
      </c>
      <c r="N799" s="245"/>
      <c r="O799" s="245"/>
      <c r="P799" s="245"/>
      <c r="Q799" s="553"/>
      <c r="R799" s="553"/>
      <c r="S799" s="553"/>
      <c r="T799" s="553"/>
      <c r="U799" s="553"/>
      <c r="V799" s="553"/>
      <c r="W799" s="553"/>
      <c r="X799" s="553"/>
      <c r="Y799" s="96"/>
      <c r="Z799" s="20"/>
      <c r="AA799" s="585"/>
      <c r="AB799" s="289"/>
      <c r="AC799" s="289"/>
      <c r="AD799" s="535">
        <f t="shared" si="305"/>
        <v>0</v>
      </c>
      <c r="AE799" s="289"/>
      <c r="AF799" s="423"/>
      <c r="AG799" s="423"/>
      <c r="AH799" s="423"/>
      <c r="AI799" s="423"/>
      <c r="AJ799" s="289"/>
      <c r="AK799" s="20"/>
      <c r="AL799" s="20"/>
      <c r="AM799" s="20"/>
      <c r="AN799" s="20"/>
      <c r="AO799" s="20"/>
      <c r="AP799" s="20"/>
    </row>
    <row r="800" spans="1:42" ht="19.2" customHeight="1">
      <c r="A800" s="99"/>
      <c r="B800" s="203"/>
      <c r="C800" s="203" t="str">
        <f t="shared" si="313"/>
        <v>213</v>
      </c>
      <c r="D800" s="638" t="str">
        <f t="shared" si="311"/>
        <v>21301</v>
      </c>
      <c r="E800" s="219">
        <v>2130199</v>
      </c>
      <c r="F800" s="635" t="s">
        <v>596</v>
      </c>
      <c r="G800" s="283" t="s">
        <v>382</v>
      </c>
      <c r="H800" s="199" t="s">
        <v>65</v>
      </c>
      <c r="I800" s="125">
        <v>302</v>
      </c>
      <c r="J800" s="245">
        <v>3000</v>
      </c>
      <c r="K800" s="621">
        <f t="shared" si="291"/>
        <v>1000</v>
      </c>
      <c r="L800" s="241"/>
      <c r="M800" s="463">
        <v>1000</v>
      </c>
      <c r="N800" s="245"/>
      <c r="O800" s="245"/>
      <c r="P800" s="245"/>
      <c r="Q800" s="553"/>
      <c r="R800" s="553"/>
      <c r="S800" s="553"/>
      <c r="T800" s="553"/>
      <c r="U800" s="553"/>
      <c r="V800" s="553"/>
      <c r="W800" s="553"/>
      <c r="X800" s="553"/>
      <c r="Y800" s="96"/>
      <c r="Z800" s="20"/>
      <c r="AA800" s="585"/>
      <c r="AB800" s="289"/>
      <c r="AC800" s="289"/>
      <c r="AD800" s="535">
        <f t="shared" si="305"/>
        <v>0</v>
      </c>
      <c r="AE800" s="289"/>
      <c r="AF800" s="423"/>
      <c r="AG800" s="423"/>
      <c r="AH800" s="423"/>
      <c r="AI800" s="423"/>
      <c r="AJ800" s="289"/>
      <c r="AK800" s="20"/>
      <c r="AL800" s="20"/>
      <c r="AM800" s="20"/>
      <c r="AN800" s="20"/>
      <c r="AO800" s="20"/>
      <c r="AP800" s="20"/>
    </row>
    <row r="801" spans="1:42" ht="19.2" customHeight="1">
      <c r="A801" s="94"/>
      <c r="B801" s="203"/>
      <c r="C801" s="203" t="str">
        <f>LEFT(E801,3)</f>
        <v>213</v>
      </c>
      <c r="D801" s="638" t="str">
        <f>LEFT(E801,5)</f>
        <v>21301</v>
      </c>
      <c r="E801" s="219">
        <v>2130199</v>
      </c>
      <c r="F801" s="7" t="s">
        <v>596</v>
      </c>
      <c r="G801" s="34" t="s">
        <v>43</v>
      </c>
      <c r="H801" s="199" t="s">
        <v>70</v>
      </c>
      <c r="I801" s="125">
        <v>302</v>
      </c>
      <c r="J801" s="245">
        <v>10000</v>
      </c>
      <c r="K801" s="621">
        <f>SUM(L801:X801)</f>
        <v>10000</v>
      </c>
      <c r="L801" s="241"/>
      <c r="M801" s="271">
        <v>10000</v>
      </c>
      <c r="N801" s="259"/>
      <c r="O801" s="259"/>
      <c r="P801" s="247"/>
      <c r="Q801" s="553"/>
      <c r="R801" s="553"/>
      <c r="S801" s="553"/>
      <c r="T801" s="553"/>
      <c r="U801" s="553"/>
      <c r="V801" s="553"/>
      <c r="W801" s="553"/>
      <c r="X801" s="553"/>
      <c r="Y801" s="96"/>
      <c r="Z801" s="20"/>
      <c r="AA801" s="585"/>
      <c r="AB801" s="289"/>
      <c r="AC801" s="289"/>
      <c r="AD801" s="535">
        <f>AE801+AJ801</f>
        <v>0</v>
      </c>
      <c r="AE801" s="289"/>
      <c r="AF801" s="423"/>
      <c r="AG801" s="423"/>
      <c r="AH801" s="423"/>
      <c r="AI801" s="423"/>
      <c r="AJ801" s="289"/>
      <c r="AK801" s="20"/>
      <c r="AL801" s="20"/>
      <c r="AM801" s="20"/>
      <c r="AN801" s="20"/>
      <c r="AO801" s="20"/>
      <c r="AP801" s="20"/>
    </row>
    <row r="802" spans="1:42" ht="19.2" customHeight="1">
      <c r="A802" s="636"/>
      <c r="B802" s="637"/>
      <c r="C802" s="637"/>
      <c r="D802" s="638"/>
      <c r="E802" s="638"/>
      <c r="F802" s="635"/>
      <c r="G802" s="283"/>
      <c r="H802" s="199"/>
      <c r="I802" s="125"/>
      <c r="J802" s="245"/>
      <c r="K802" s="621"/>
      <c r="L802" s="241"/>
      <c r="M802" s="463"/>
      <c r="N802" s="245"/>
      <c r="O802" s="245"/>
      <c r="P802" s="245"/>
      <c r="Q802" s="553"/>
      <c r="R802" s="553"/>
      <c r="S802" s="553"/>
      <c r="T802" s="553"/>
      <c r="U802" s="553"/>
      <c r="V802" s="553"/>
      <c r="W802" s="553"/>
      <c r="X802" s="553"/>
      <c r="Y802" s="96"/>
      <c r="Z802" s="20"/>
      <c r="AA802" s="585"/>
      <c r="AB802" s="289"/>
      <c r="AC802" s="289"/>
      <c r="AD802" s="535"/>
      <c r="AE802" s="289"/>
      <c r="AF802" s="423"/>
      <c r="AG802" s="423"/>
      <c r="AH802" s="423"/>
      <c r="AI802" s="423"/>
      <c r="AJ802" s="289"/>
      <c r="AK802" s="20"/>
      <c r="AL802" s="20"/>
      <c r="AM802" s="20"/>
      <c r="AN802" s="20"/>
      <c r="AO802" s="20"/>
      <c r="AP802" s="20"/>
    </row>
    <row r="803" spans="1:42" ht="19.2" customHeight="1">
      <c r="A803" s="94"/>
      <c r="B803" s="203"/>
      <c r="C803" s="203" t="str">
        <f>LEFT(E803,3)</f>
        <v>213</v>
      </c>
      <c r="D803" s="638" t="str">
        <f>LEFT(E803,5)</f>
        <v>21301</v>
      </c>
      <c r="E803" s="219">
        <v>2130199</v>
      </c>
      <c r="F803" s="7" t="s">
        <v>596</v>
      </c>
      <c r="G803" s="34" t="s">
        <v>651</v>
      </c>
      <c r="H803" s="199" t="s">
        <v>70</v>
      </c>
      <c r="I803" s="125">
        <v>302</v>
      </c>
      <c r="J803" s="245">
        <v>20000</v>
      </c>
      <c r="K803" s="621">
        <f>SUM(L803:X803)</f>
        <v>20000</v>
      </c>
      <c r="L803" s="241"/>
      <c r="M803" s="259">
        <v>20000</v>
      </c>
      <c r="N803" s="259"/>
      <c r="O803" s="259"/>
      <c r="P803" s="247"/>
      <c r="Q803" s="553"/>
      <c r="R803" s="553"/>
      <c r="S803" s="553"/>
      <c r="T803" s="553"/>
      <c r="U803" s="553"/>
      <c r="V803" s="553"/>
      <c r="W803" s="553"/>
      <c r="X803" s="553"/>
      <c r="Y803" s="96"/>
      <c r="Z803" s="34" t="s">
        <v>562</v>
      </c>
      <c r="AA803" s="586"/>
      <c r="AB803" s="548"/>
      <c r="AC803" s="548"/>
      <c r="AD803" s="535">
        <f>AE803+AJ803</f>
        <v>0</v>
      </c>
      <c r="AE803" s="548"/>
      <c r="AF803" s="423"/>
      <c r="AG803" s="423"/>
      <c r="AH803" s="423"/>
      <c r="AI803" s="423"/>
      <c r="AJ803" s="289"/>
      <c r="AK803" s="20"/>
      <c r="AL803" s="20"/>
      <c r="AM803" s="20"/>
      <c r="AN803" s="20"/>
      <c r="AO803" s="20"/>
      <c r="AP803" s="20"/>
    </row>
    <row r="804" spans="1:42" ht="19.2" customHeight="1">
      <c r="A804" s="99"/>
      <c r="B804" s="203"/>
      <c r="C804" s="203" t="str">
        <f t="shared" si="313"/>
        <v>213</v>
      </c>
      <c r="D804" s="638" t="str">
        <f t="shared" si="311"/>
        <v>21301</v>
      </c>
      <c r="E804" s="219">
        <v>2130199</v>
      </c>
      <c r="F804" s="7" t="s">
        <v>596</v>
      </c>
      <c r="G804" s="283" t="s">
        <v>401</v>
      </c>
      <c r="H804" s="199" t="s">
        <v>65</v>
      </c>
      <c r="I804" s="125">
        <v>302</v>
      </c>
      <c r="J804" s="245">
        <v>150000</v>
      </c>
      <c r="K804" s="621">
        <f t="shared" si="291"/>
        <v>50000</v>
      </c>
      <c r="L804" s="241"/>
      <c r="M804" s="463">
        <v>50000</v>
      </c>
      <c r="N804" s="245"/>
      <c r="O804" s="245"/>
      <c r="P804" s="245"/>
      <c r="Q804" s="553"/>
      <c r="R804" s="553"/>
      <c r="S804" s="553"/>
      <c r="T804" s="553"/>
      <c r="U804" s="553"/>
      <c r="V804" s="553"/>
      <c r="W804" s="553"/>
      <c r="X804" s="553"/>
      <c r="Y804" s="96"/>
      <c r="Z804" s="34" t="s">
        <v>439</v>
      </c>
      <c r="AA804" s="586"/>
      <c r="AB804" s="548"/>
      <c r="AC804" s="548"/>
      <c r="AD804" s="535">
        <f t="shared" si="305"/>
        <v>0</v>
      </c>
      <c r="AE804" s="548"/>
      <c r="AF804" s="423"/>
      <c r="AG804" s="423"/>
      <c r="AH804" s="423"/>
      <c r="AI804" s="423"/>
      <c r="AJ804" s="289"/>
      <c r="AK804" s="20"/>
      <c r="AL804" s="20"/>
      <c r="AM804" s="20"/>
      <c r="AN804" s="20"/>
      <c r="AO804" s="20"/>
      <c r="AP804" s="20"/>
    </row>
    <row r="805" spans="1:42" ht="19.2" customHeight="1">
      <c r="A805" s="94"/>
      <c r="B805" s="203"/>
      <c r="C805" s="203" t="str">
        <f t="shared" ref="C805:C809" si="314">LEFT(E805,3)</f>
        <v>213</v>
      </c>
      <c r="D805" s="638" t="str">
        <f t="shared" si="311"/>
        <v>21301</v>
      </c>
      <c r="E805" s="219">
        <v>2130108</v>
      </c>
      <c r="F805" s="7" t="s">
        <v>596</v>
      </c>
      <c r="G805" s="34" t="s">
        <v>44</v>
      </c>
      <c r="H805" s="199" t="s">
        <v>702</v>
      </c>
      <c r="I805" s="125">
        <v>302</v>
      </c>
      <c r="J805" s="245">
        <v>99540</v>
      </c>
      <c r="K805" s="621">
        <f t="shared" si="291"/>
        <v>99540</v>
      </c>
      <c r="L805" s="241"/>
      <c r="M805" s="463"/>
      <c r="N805" s="140"/>
      <c r="O805" s="140"/>
      <c r="P805" s="97"/>
      <c r="Q805" s="558">
        <v>99540</v>
      </c>
      <c r="R805" s="558"/>
      <c r="S805" s="558"/>
      <c r="T805" s="558"/>
      <c r="U805" s="558"/>
      <c r="V805" s="558"/>
      <c r="W805" s="558"/>
      <c r="X805" s="558"/>
      <c r="Y805" s="97"/>
      <c r="Z805" s="20"/>
      <c r="AA805" s="585"/>
      <c r="AB805" s="289"/>
      <c r="AC805" s="289"/>
      <c r="AD805" s="535">
        <f t="shared" si="305"/>
        <v>0</v>
      </c>
      <c r="AE805" s="289"/>
      <c r="AF805" s="423"/>
      <c r="AG805" s="423"/>
      <c r="AH805" s="423"/>
      <c r="AI805" s="423"/>
      <c r="AJ805" s="289"/>
      <c r="AK805" s="20"/>
      <c r="AL805" s="20"/>
      <c r="AM805" s="20"/>
      <c r="AN805" s="20"/>
      <c r="AO805" s="20"/>
      <c r="AP805" s="20"/>
    </row>
    <row r="806" spans="1:42" ht="19.2" customHeight="1">
      <c r="A806" s="94"/>
      <c r="B806" s="203"/>
      <c r="C806" s="203" t="str">
        <f t="shared" si="314"/>
        <v>213</v>
      </c>
      <c r="D806" s="638" t="str">
        <f t="shared" si="311"/>
        <v>21301</v>
      </c>
      <c r="E806" s="219">
        <v>2130110</v>
      </c>
      <c r="F806" s="7" t="s">
        <v>596</v>
      </c>
      <c r="G806" s="34" t="s">
        <v>45</v>
      </c>
      <c r="H806" s="199" t="s">
        <v>702</v>
      </c>
      <c r="I806" s="125">
        <v>302</v>
      </c>
      <c r="J806" s="245">
        <v>40000</v>
      </c>
      <c r="K806" s="621">
        <f t="shared" si="291"/>
        <v>40000</v>
      </c>
      <c r="L806" s="241"/>
      <c r="M806" s="463"/>
      <c r="N806" s="140"/>
      <c r="O806" s="140"/>
      <c r="P806" s="97"/>
      <c r="Q806" s="558">
        <v>40000</v>
      </c>
      <c r="R806" s="558"/>
      <c r="S806" s="558"/>
      <c r="T806" s="558"/>
      <c r="U806" s="558"/>
      <c r="V806" s="558"/>
      <c r="W806" s="558"/>
      <c r="X806" s="558"/>
      <c r="Y806" s="97"/>
      <c r="Z806" s="20"/>
      <c r="AA806" s="585"/>
      <c r="AB806" s="289"/>
      <c r="AC806" s="289"/>
      <c r="AD806" s="535">
        <f t="shared" si="305"/>
        <v>0</v>
      </c>
      <c r="AE806" s="289"/>
      <c r="AF806" s="423"/>
      <c r="AG806" s="423"/>
      <c r="AH806" s="423"/>
      <c r="AI806" s="423"/>
      <c r="AJ806" s="289"/>
      <c r="AK806" s="20"/>
      <c r="AL806" s="20"/>
      <c r="AM806" s="20"/>
      <c r="AN806" s="20"/>
      <c r="AO806" s="20"/>
      <c r="AP806" s="20"/>
    </row>
    <row r="807" spans="1:42" ht="19.2" customHeight="1">
      <c r="A807" s="94"/>
      <c r="B807" s="203"/>
      <c r="C807" s="203" t="str">
        <f t="shared" si="314"/>
        <v>213</v>
      </c>
      <c r="D807" s="638" t="str">
        <f t="shared" si="311"/>
        <v>21301</v>
      </c>
      <c r="E807" s="219">
        <v>2130108</v>
      </c>
      <c r="F807" s="7" t="s">
        <v>596</v>
      </c>
      <c r="G807" s="34" t="s">
        <v>46</v>
      </c>
      <c r="H807" s="199" t="s">
        <v>702</v>
      </c>
      <c r="I807" s="125">
        <v>302</v>
      </c>
      <c r="J807" s="245">
        <v>37000</v>
      </c>
      <c r="K807" s="621">
        <f t="shared" si="291"/>
        <v>37000</v>
      </c>
      <c r="L807" s="241"/>
      <c r="M807" s="463"/>
      <c r="N807" s="140"/>
      <c r="O807" s="140"/>
      <c r="P807" s="97"/>
      <c r="Q807" s="558">
        <v>37000</v>
      </c>
      <c r="R807" s="558"/>
      <c r="S807" s="558"/>
      <c r="T807" s="558"/>
      <c r="U807" s="558"/>
      <c r="V807" s="558"/>
      <c r="W807" s="558"/>
      <c r="X807" s="558"/>
      <c r="Y807" s="97"/>
      <c r="Z807" s="20"/>
      <c r="AA807" s="585"/>
      <c r="AB807" s="289"/>
      <c r="AC807" s="289"/>
      <c r="AD807" s="535">
        <f t="shared" si="305"/>
        <v>0</v>
      </c>
      <c r="AE807" s="289"/>
      <c r="AF807" s="423"/>
      <c r="AG807" s="423"/>
      <c r="AH807" s="423"/>
      <c r="AI807" s="423"/>
      <c r="AJ807" s="289"/>
      <c r="AK807" s="20"/>
      <c r="AL807" s="20"/>
      <c r="AM807" s="20"/>
      <c r="AN807" s="20"/>
      <c r="AO807" s="20"/>
      <c r="AP807" s="20"/>
    </row>
    <row r="808" spans="1:42" ht="19.2" customHeight="1">
      <c r="A808" s="94"/>
      <c r="B808" s="203"/>
      <c r="C808" s="203" t="str">
        <f t="shared" si="314"/>
        <v>213</v>
      </c>
      <c r="D808" s="638" t="str">
        <f t="shared" si="311"/>
        <v>21301</v>
      </c>
      <c r="E808" s="219">
        <v>2130135</v>
      </c>
      <c r="F808" s="7" t="s">
        <v>596</v>
      </c>
      <c r="G808" s="34" t="s">
        <v>48</v>
      </c>
      <c r="H808" s="199" t="s">
        <v>702</v>
      </c>
      <c r="I808" s="125">
        <v>302</v>
      </c>
      <c r="J808" s="245">
        <v>100000</v>
      </c>
      <c r="K808" s="621">
        <f t="shared" si="291"/>
        <v>100000</v>
      </c>
      <c r="L808" s="241"/>
      <c r="M808" s="463"/>
      <c r="N808" s="140"/>
      <c r="O808" s="140"/>
      <c r="P808" s="97"/>
      <c r="Q808" s="558">
        <v>100000</v>
      </c>
      <c r="R808" s="558"/>
      <c r="S808" s="558"/>
      <c r="T808" s="558"/>
      <c r="U808" s="558"/>
      <c r="V808" s="558"/>
      <c r="W808" s="558"/>
      <c r="X808" s="558"/>
      <c r="Y808" s="97"/>
      <c r="Z808" s="20"/>
      <c r="AA808" s="585"/>
      <c r="AB808" s="289"/>
      <c r="AC808" s="289"/>
      <c r="AD808" s="535">
        <f t="shared" si="305"/>
        <v>0</v>
      </c>
      <c r="AE808" s="289"/>
      <c r="AF808" s="423"/>
      <c r="AG808" s="423"/>
      <c r="AH808" s="423"/>
      <c r="AI808" s="423"/>
      <c r="AJ808" s="289"/>
      <c r="AK808" s="20"/>
      <c r="AL808" s="20"/>
      <c r="AM808" s="20"/>
      <c r="AN808" s="20"/>
      <c r="AO808" s="20"/>
      <c r="AP808" s="20"/>
    </row>
    <row r="809" spans="1:42" ht="19.2" customHeight="1">
      <c r="A809" s="94"/>
      <c r="B809" s="203"/>
      <c r="C809" s="203" t="str">
        <f t="shared" si="314"/>
        <v>213</v>
      </c>
      <c r="D809" s="638" t="str">
        <f t="shared" si="311"/>
        <v>21301</v>
      </c>
      <c r="E809" s="219">
        <v>2130199</v>
      </c>
      <c r="F809" s="7" t="s">
        <v>596</v>
      </c>
      <c r="G809" s="34" t="s">
        <v>47</v>
      </c>
      <c r="H809" s="199" t="s">
        <v>702</v>
      </c>
      <c r="I809" s="125">
        <v>302</v>
      </c>
      <c r="J809" s="245">
        <v>40000</v>
      </c>
      <c r="K809" s="621">
        <f t="shared" si="291"/>
        <v>40000</v>
      </c>
      <c r="L809" s="241"/>
      <c r="M809" s="463"/>
      <c r="N809" s="140"/>
      <c r="O809" s="140"/>
      <c r="P809" s="97"/>
      <c r="Q809" s="558">
        <v>40000</v>
      </c>
      <c r="R809" s="558"/>
      <c r="S809" s="558"/>
      <c r="T809" s="558"/>
      <c r="U809" s="558"/>
      <c r="V809" s="558"/>
      <c r="W809" s="558"/>
      <c r="X809" s="558"/>
      <c r="Y809" s="97"/>
      <c r="Z809" s="20"/>
      <c r="AA809" s="585"/>
      <c r="AB809" s="289"/>
      <c r="AC809" s="289"/>
      <c r="AD809" s="535">
        <f t="shared" si="305"/>
        <v>0</v>
      </c>
      <c r="AE809" s="289"/>
      <c r="AF809" s="423"/>
      <c r="AG809" s="423"/>
      <c r="AH809" s="423"/>
      <c r="AI809" s="423"/>
      <c r="AJ809" s="289"/>
      <c r="AK809" s="20"/>
      <c r="AL809" s="20"/>
      <c r="AM809" s="20"/>
      <c r="AN809" s="20"/>
      <c r="AO809" s="20"/>
      <c r="AP809" s="20"/>
    </row>
    <row r="810" spans="1:42" ht="19.2" customHeight="1">
      <c r="A810" s="94"/>
      <c r="B810" s="203"/>
      <c r="C810" s="203"/>
      <c r="D810" s="638"/>
      <c r="E810" s="219"/>
      <c r="F810" s="7"/>
      <c r="G810" s="34"/>
      <c r="H810" s="199"/>
      <c r="I810" s="125"/>
      <c r="J810" s="245"/>
      <c r="K810" s="621">
        <f t="shared" si="291"/>
        <v>0</v>
      </c>
      <c r="L810" s="241"/>
      <c r="M810" s="463"/>
      <c r="N810" s="140"/>
      <c r="O810" s="140"/>
      <c r="P810" s="97"/>
      <c r="Q810" s="558"/>
      <c r="R810" s="558"/>
      <c r="S810" s="558"/>
      <c r="T810" s="558"/>
      <c r="U810" s="558"/>
      <c r="V810" s="558"/>
      <c r="W810" s="558"/>
      <c r="X810" s="558"/>
      <c r="Y810" s="97"/>
      <c r="Z810" s="20"/>
      <c r="AA810" s="585"/>
      <c r="AB810" s="289"/>
      <c r="AC810" s="289"/>
      <c r="AD810" s="535">
        <f t="shared" si="305"/>
        <v>0</v>
      </c>
      <c r="AE810" s="289"/>
      <c r="AF810" s="423"/>
      <c r="AG810" s="423"/>
      <c r="AH810" s="423"/>
      <c r="AI810" s="423"/>
      <c r="AJ810" s="289"/>
      <c r="AK810" s="20"/>
      <c r="AL810" s="20"/>
      <c r="AM810" s="20"/>
      <c r="AN810" s="20"/>
      <c r="AO810" s="20"/>
      <c r="AP810" s="20"/>
    </row>
    <row r="811" spans="1:42" s="47" customFormat="1" ht="19.2" customHeight="1">
      <c r="A811" s="99" t="s">
        <v>594</v>
      </c>
      <c r="B811" s="203">
        <v>4</v>
      </c>
      <c r="C811" s="203"/>
      <c r="D811" s="638" t="str">
        <f>LEFT(E811,5)</f>
        <v/>
      </c>
      <c r="E811" s="219"/>
      <c r="F811" s="99"/>
      <c r="G811" s="285"/>
      <c r="H811" s="32"/>
      <c r="I811" s="126"/>
      <c r="J811" s="246">
        <v>3478465</v>
      </c>
      <c r="K811" s="621">
        <f t="shared" si="291"/>
        <v>3877327</v>
      </c>
      <c r="L811" s="241">
        <f t="shared" ref="L811:X811" si="315">SUM(L812:L829)</f>
        <v>302817</v>
      </c>
      <c r="M811" s="275">
        <f t="shared" si="315"/>
        <v>286400</v>
      </c>
      <c r="N811" s="275">
        <f t="shared" si="315"/>
        <v>34610</v>
      </c>
      <c r="O811" s="275">
        <f t="shared" si="315"/>
        <v>0</v>
      </c>
      <c r="P811" s="275">
        <f t="shared" si="315"/>
        <v>0</v>
      </c>
      <c r="Q811" s="275">
        <f t="shared" si="315"/>
        <v>3253500</v>
      </c>
      <c r="R811" s="275">
        <f t="shared" si="315"/>
        <v>0</v>
      </c>
      <c r="S811" s="275"/>
      <c r="T811" s="275"/>
      <c r="U811" s="275"/>
      <c r="V811" s="275">
        <f t="shared" si="315"/>
        <v>0</v>
      </c>
      <c r="W811" s="275">
        <f t="shared" si="315"/>
        <v>0</v>
      </c>
      <c r="X811" s="557">
        <f t="shared" si="315"/>
        <v>0</v>
      </c>
      <c r="Y811" s="101"/>
      <c r="Z811" s="103"/>
      <c r="AA811" s="587">
        <v>2972123</v>
      </c>
      <c r="AB811" s="588"/>
      <c r="AC811" s="588">
        <v>1795000</v>
      </c>
      <c r="AD811" s="535">
        <f t="shared" si="305"/>
        <v>4777123</v>
      </c>
      <c r="AE811" s="588">
        <f>SUM(AF811:AI811)</f>
        <v>1775000</v>
      </c>
      <c r="AF811" s="454">
        <v>835000</v>
      </c>
      <c r="AG811" s="454">
        <v>900000</v>
      </c>
      <c r="AH811" s="454">
        <v>40000</v>
      </c>
      <c r="AI811" s="454"/>
      <c r="AJ811" s="588">
        <f>SUM(AK811:AP811)</f>
        <v>3002123</v>
      </c>
      <c r="AK811" s="103"/>
      <c r="AL811" s="103">
        <v>1174323</v>
      </c>
      <c r="AM811" s="103">
        <v>1083700</v>
      </c>
      <c r="AN811" s="103">
        <v>684100</v>
      </c>
      <c r="AO811" s="103">
        <v>50000</v>
      </c>
      <c r="AP811" s="103">
        <v>10000</v>
      </c>
    </row>
    <row r="812" spans="1:42" s="47" customFormat="1" ht="19.2" customHeight="1">
      <c r="A812" s="99"/>
      <c r="B812" s="203"/>
      <c r="C812" s="203" t="str">
        <f t="shared" ref="C812:C822" si="316">LEFT(E812,3)</f>
        <v>213</v>
      </c>
      <c r="D812" s="638" t="str">
        <f t="shared" ref="D812:D822" si="317">LEFT(E812,5)</f>
        <v>21302</v>
      </c>
      <c r="E812" s="219">
        <v>2130201</v>
      </c>
      <c r="F812" s="7" t="s">
        <v>594</v>
      </c>
      <c r="G812" s="283" t="s">
        <v>375</v>
      </c>
      <c r="H812" s="106" t="s">
        <v>65</v>
      </c>
      <c r="I812" s="126"/>
      <c r="J812" s="246">
        <v>188364</v>
      </c>
      <c r="K812" s="621">
        <f t="shared" si="291"/>
        <v>229308</v>
      </c>
      <c r="L812" s="241">
        <v>229308</v>
      </c>
      <c r="M812" s="472"/>
      <c r="N812" s="293"/>
      <c r="O812" s="246"/>
      <c r="P812" s="246"/>
      <c r="Q812" s="557"/>
      <c r="R812" s="557"/>
      <c r="S812" s="557"/>
      <c r="T812" s="557"/>
      <c r="U812" s="557"/>
      <c r="V812" s="557"/>
      <c r="W812" s="557"/>
      <c r="X812" s="557"/>
      <c r="Y812" s="101"/>
      <c r="Z812" s="103"/>
      <c r="AA812" s="587"/>
      <c r="AB812" s="588"/>
      <c r="AC812" s="588"/>
      <c r="AD812" s="535">
        <f t="shared" si="305"/>
        <v>0</v>
      </c>
      <c r="AE812" s="588"/>
      <c r="AF812" s="454"/>
      <c r="AG812" s="454"/>
      <c r="AH812" s="454"/>
      <c r="AI812" s="454"/>
      <c r="AJ812" s="588"/>
      <c r="AK812" s="103"/>
      <c r="AL812" s="103"/>
      <c r="AM812" s="103"/>
      <c r="AN812" s="103"/>
      <c r="AO812" s="103"/>
      <c r="AP812" s="103"/>
    </row>
    <row r="813" spans="1:42" s="47" customFormat="1" ht="19.2" customHeight="1">
      <c r="A813" s="99"/>
      <c r="B813" s="203"/>
      <c r="C813" s="203" t="str">
        <f t="shared" si="316"/>
        <v>213</v>
      </c>
      <c r="D813" s="638" t="str">
        <f t="shared" si="317"/>
        <v>21302</v>
      </c>
      <c r="E813" s="219">
        <v>2130201</v>
      </c>
      <c r="F813" s="7" t="s">
        <v>594</v>
      </c>
      <c r="G813" s="283" t="s">
        <v>376</v>
      </c>
      <c r="H813" s="106" t="s">
        <v>65</v>
      </c>
      <c r="I813" s="126">
        <v>301</v>
      </c>
      <c r="J813" s="246">
        <v>40000</v>
      </c>
      <c r="K813" s="621">
        <f t="shared" si="291"/>
        <v>40000</v>
      </c>
      <c r="L813" s="281">
        <v>40000</v>
      </c>
      <c r="M813" s="472"/>
      <c r="N813" s="293"/>
      <c r="O813" s="246"/>
      <c r="P813" s="246"/>
      <c r="Q813" s="557"/>
      <c r="R813" s="557"/>
      <c r="S813" s="557"/>
      <c r="T813" s="557"/>
      <c r="U813" s="557"/>
      <c r="V813" s="557"/>
      <c r="W813" s="557"/>
      <c r="X813" s="557"/>
      <c r="Y813" s="101"/>
      <c r="Z813" s="103"/>
      <c r="AA813" s="587"/>
      <c r="AB813" s="588"/>
      <c r="AC813" s="588"/>
      <c r="AD813" s="535">
        <f t="shared" si="305"/>
        <v>0</v>
      </c>
      <c r="AE813" s="588"/>
      <c r="AF813" s="454"/>
      <c r="AG813" s="454"/>
      <c r="AH813" s="454"/>
      <c r="AI813" s="454"/>
      <c r="AJ813" s="588"/>
      <c r="AK813" s="103"/>
      <c r="AL813" s="103"/>
      <c r="AM813" s="103"/>
      <c r="AN813" s="103"/>
      <c r="AO813" s="103"/>
      <c r="AP813" s="103"/>
    </row>
    <row r="814" spans="1:42" s="47" customFormat="1" ht="19.2" customHeight="1">
      <c r="A814" s="99"/>
      <c r="B814" s="203"/>
      <c r="C814" s="203" t="str">
        <f t="shared" si="316"/>
        <v>213</v>
      </c>
      <c r="D814" s="638" t="str">
        <f t="shared" si="317"/>
        <v>21302</v>
      </c>
      <c r="E814" s="219">
        <v>2130201</v>
      </c>
      <c r="F814" s="7" t="s">
        <v>594</v>
      </c>
      <c r="G814" s="283" t="s">
        <v>377</v>
      </c>
      <c r="H814" s="106" t="s">
        <v>65</v>
      </c>
      <c r="I814" s="126">
        <v>301</v>
      </c>
      <c r="J814" s="246">
        <v>15697</v>
      </c>
      <c r="K814" s="621">
        <f t="shared" si="291"/>
        <v>19109</v>
      </c>
      <c r="L814" s="241">
        <v>19109</v>
      </c>
      <c r="M814" s="472"/>
      <c r="N814" s="293"/>
      <c r="O814" s="246"/>
      <c r="P814" s="246"/>
      <c r="Q814" s="557"/>
      <c r="R814" s="557"/>
      <c r="S814" s="557"/>
      <c r="T814" s="557"/>
      <c r="U814" s="557"/>
      <c r="V814" s="557"/>
      <c r="W814" s="557"/>
      <c r="X814" s="557"/>
      <c r="Y814" s="101"/>
      <c r="Z814" s="103"/>
      <c r="AA814" s="587"/>
      <c r="AB814" s="588"/>
      <c r="AC814" s="588"/>
      <c r="AD814" s="535">
        <f t="shared" si="305"/>
        <v>0</v>
      </c>
      <c r="AE814" s="588"/>
      <c r="AF814" s="454"/>
      <c r="AG814" s="454"/>
      <c r="AH814" s="454"/>
      <c r="AI814" s="454"/>
      <c r="AJ814" s="588"/>
      <c r="AK814" s="103"/>
      <c r="AL814" s="103"/>
      <c r="AM814" s="103"/>
      <c r="AN814" s="103"/>
      <c r="AO814" s="103"/>
      <c r="AP814" s="103"/>
    </row>
    <row r="815" spans="1:42" s="47" customFormat="1" ht="19.2" customHeight="1">
      <c r="A815" s="99"/>
      <c r="B815" s="203"/>
      <c r="C815" s="203" t="str">
        <f t="shared" si="316"/>
        <v>213</v>
      </c>
      <c r="D815" s="638" t="str">
        <f t="shared" si="317"/>
        <v>21302</v>
      </c>
      <c r="E815" s="219">
        <v>2130201</v>
      </c>
      <c r="F815" s="7" t="s">
        <v>594</v>
      </c>
      <c r="G815" s="283" t="s">
        <v>917</v>
      </c>
      <c r="H815" s="106" t="s">
        <v>65</v>
      </c>
      <c r="I815" s="126">
        <v>301</v>
      </c>
      <c r="J815" s="246">
        <v>14400</v>
      </c>
      <c r="K815" s="621">
        <f t="shared" si="291"/>
        <v>14400</v>
      </c>
      <c r="L815" s="241">
        <v>14400</v>
      </c>
      <c r="M815" s="472"/>
      <c r="N815" s="293"/>
      <c r="O815" s="246"/>
      <c r="P815" s="246"/>
      <c r="Q815" s="557"/>
      <c r="R815" s="557"/>
      <c r="S815" s="557"/>
      <c r="T815" s="557"/>
      <c r="U815" s="557"/>
      <c r="V815" s="557"/>
      <c r="W815" s="557"/>
      <c r="X815" s="557"/>
      <c r="Y815" s="101"/>
      <c r="Z815" s="103"/>
      <c r="AA815" s="587"/>
      <c r="AB815" s="588"/>
      <c r="AC815" s="588"/>
      <c r="AD815" s="535">
        <f t="shared" si="305"/>
        <v>0</v>
      </c>
      <c r="AE815" s="588"/>
      <c r="AF815" s="454"/>
      <c r="AG815" s="454"/>
      <c r="AH815" s="454"/>
      <c r="AI815" s="454"/>
      <c r="AJ815" s="588"/>
      <c r="AK815" s="103"/>
      <c r="AL815" s="103"/>
      <c r="AM815" s="103"/>
      <c r="AN815" s="103"/>
      <c r="AO815" s="103"/>
      <c r="AP815" s="103"/>
    </row>
    <row r="816" spans="1:42" s="47" customFormat="1" ht="19.2" customHeight="1">
      <c r="A816" s="99"/>
      <c r="B816" s="203"/>
      <c r="C816" s="203" t="str">
        <f t="shared" si="316"/>
        <v>213</v>
      </c>
      <c r="D816" s="638" t="str">
        <f t="shared" si="317"/>
        <v>21302</v>
      </c>
      <c r="E816" s="219">
        <v>2130201</v>
      </c>
      <c r="F816" s="7" t="s">
        <v>594</v>
      </c>
      <c r="G816" s="283" t="s">
        <v>916</v>
      </c>
      <c r="H816" s="106" t="s">
        <v>65</v>
      </c>
      <c r="I816" s="124">
        <v>302</v>
      </c>
      <c r="J816" s="246">
        <v>33600</v>
      </c>
      <c r="K816" s="621">
        <f t="shared" si="291"/>
        <v>32400</v>
      </c>
      <c r="L816" s="241"/>
      <c r="M816" s="293">
        <v>32400</v>
      </c>
      <c r="O816" s="246"/>
      <c r="P816" s="246"/>
      <c r="Q816" s="557"/>
      <c r="R816" s="557"/>
      <c r="S816" s="557"/>
      <c r="T816" s="557"/>
      <c r="U816" s="557"/>
      <c r="V816" s="557"/>
      <c r="W816" s="557"/>
      <c r="X816" s="557"/>
      <c r="Y816" s="101"/>
      <c r="Z816" s="103"/>
      <c r="AA816" s="587"/>
      <c r="AB816" s="588"/>
      <c r="AC816" s="588"/>
      <c r="AD816" s="535">
        <f t="shared" si="305"/>
        <v>0</v>
      </c>
      <c r="AE816" s="588"/>
      <c r="AF816" s="454"/>
      <c r="AG816" s="454"/>
      <c r="AH816" s="454"/>
      <c r="AI816" s="454"/>
      <c r="AJ816" s="588"/>
      <c r="AK816" s="103"/>
      <c r="AL816" s="103"/>
      <c r="AM816" s="103"/>
      <c r="AN816" s="103"/>
      <c r="AO816" s="103"/>
      <c r="AP816" s="103"/>
    </row>
    <row r="817" spans="1:42" s="47" customFormat="1" ht="19.2" customHeight="1">
      <c r="A817" s="99"/>
      <c r="B817" s="203"/>
      <c r="C817" s="203" t="str">
        <f t="shared" si="316"/>
        <v>213</v>
      </c>
      <c r="D817" s="638" t="str">
        <f t="shared" si="317"/>
        <v>21302</v>
      </c>
      <c r="E817" s="219">
        <v>2130201</v>
      </c>
      <c r="F817" s="7" t="s">
        <v>594</v>
      </c>
      <c r="G817" s="283" t="s">
        <v>378</v>
      </c>
      <c r="H817" s="106" t="s">
        <v>65</v>
      </c>
      <c r="I817" s="126">
        <v>303</v>
      </c>
      <c r="J817" s="246">
        <v>22604</v>
      </c>
      <c r="K817" s="621">
        <f t="shared" si="291"/>
        <v>34610</v>
      </c>
      <c r="L817" s="241"/>
      <c r="M817" s="472"/>
      <c r="N817" s="293">
        <v>34610</v>
      </c>
      <c r="O817" s="246"/>
      <c r="P817" s="246"/>
      <c r="Q817" s="557"/>
      <c r="R817" s="557"/>
      <c r="S817" s="557"/>
      <c r="T817" s="557"/>
      <c r="U817" s="557"/>
      <c r="V817" s="557"/>
      <c r="W817" s="557"/>
      <c r="X817" s="557"/>
      <c r="Y817" s="101"/>
      <c r="Z817" s="103"/>
      <c r="AA817" s="587"/>
      <c r="AB817" s="588"/>
      <c r="AC817" s="588"/>
      <c r="AD817" s="535">
        <f t="shared" si="305"/>
        <v>0</v>
      </c>
      <c r="AE817" s="588"/>
      <c r="AF817" s="454"/>
      <c r="AG817" s="454"/>
      <c r="AH817" s="454"/>
      <c r="AI817" s="454"/>
      <c r="AJ817" s="588"/>
      <c r="AK817" s="103"/>
      <c r="AL817" s="103"/>
      <c r="AM817" s="103"/>
      <c r="AN817" s="103"/>
      <c r="AO817" s="103"/>
      <c r="AP817" s="103"/>
    </row>
    <row r="818" spans="1:42" s="47" customFormat="1" ht="19.2" customHeight="1">
      <c r="A818" s="99"/>
      <c r="B818" s="203"/>
      <c r="C818" s="203" t="str">
        <f t="shared" si="316"/>
        <v>213</v>
      </c>
      <c r="D818" s="638" t="str">
        <f t="shared" si="317"/>
        <v>21302</v>
      </c>
      <c r="E818" s="219">
        <v>2130201</v>
      </c>
      <c r="F818" s="7" t="s">
        <v>594</v>
      </c>
      <c r="G818" s="283" t="s">
        <v>379</v>
      </c>
      <c r="H818" s="106" t="s">
        <v>65</v>
      </c>
      <c r="I818" s="126">
        <v>302</v>
      </c>
      <c r="J818" s="246">
        <v>20000</v>
      </c>
      <c r="K818" s="621">
        <f t="shared" si="291"/>
        <v>20000</v>
      </c>
      <c r="L818" s="241"/>
      <c r="M818" s="472">
        <v>20000</v>
      </c>
      <c r="N818" s="293"/>
      <c r="O818" s="246"/>
      <c r="P818" s="246"/>
      <c r="Q818" s="557"/>
      <c r="R818" s="557"/>
      <c r="S818" s="557"/>
      <c r="T818" s="557"/>
      <c r="U818" s="557"/>
      <c r="V818" s="557"/>
      <c r="W818" s="557"/>
      <c r="X818" s="557"/>
      <c r="Y818" s="101"/>
      <c r="Z818" s="103"/>
      <c r="AA818" s="587"/>
      <c r="AB818" s="588"/>
      <c r="AC818" s="588"/>
      <c r="AD818" s="535">
        <f t="shared" si="305"/>
        <v>0</v>
      </c>
      <c r="AE818" s="588"/>
      <c r="AF818" s="454"/>
      <c r="AG818" s="454"/>
      <c r="AH818" s="454"/>
      <c r="AI818" s="454"/>
      <c r="AJ818" s="588"/>
      <c r="AK818" s="103"/>
      <c r="AL818" s="103"/>
      <c r="AM818" s="103"/>
      <c r="AN818" s="103"/>
      <c r="AO818" s="103"/>
      <c r="AP818" s="103"/>
    </row>
    <row r="819" spans="1:42" s="47" customFormat="1" ht="19.2" customHeight="1">
      <c r="A819" s="99"/>
      <c r="B819" s="203"/>
      <c r="C819" s="203" t="str">
        <f t="shared" si="316"/>
        <v>213</v>
      </c>
      <c r="D819" s="638" t="str">
        <f t="shared" si="317"/>
        <v>21302</v>
      </c>
      <c r="E819" s="219">
        <v>2130201</v>
      </c>
      <c r="F819" s="635" t="s">
        <v>594</v>
      </c>
      <c r="G819" s="283" t="s">
        <v>382</v>
      </c>
      <c r="H819" s="106" t="s">
        <v>65</v>
      </c>
      <c r="I819" s="126">
        <v>302</v>
      </c>
      <c r="J819" s="246">
        <v>4000</v>
      </c>
      <c r="K819" s="621">
        <f t="shared" ref="K819:K882" si="318">SUM(L819:X819)</f>
        <v>4000</v>
      </c>
      <c r="L819" s="241"/>
      <c r="M819" s="472">
        <v>4000</v>
      </c>
      <c r="N819" s="293"/>
      <c r="O819" s="246"/>
      <c r="P819" s="246"/>
      <c r="Q819" s="557"/>
      <c r="R819" s="557"/>
      <c r="S819" s="557"/>
      <c r="T819" s="557"/>
      <c r="U819" s="557"/>
      <c r="V819" s="557"/>
      <c r="W819" s="557"/>
      <c r="X819" s="557"/>
      <c r="Y819" s="101"/>
      <c r="Z819" s="103"/>
      <c r="AA819" s="587"/>
      <c r="AB819" s="588"/>
      <c r="AC819" s="588"/>
      <c r="AD819" s="535">
        <f t="shared" si="305"/>
        <v>0</v>
      </c>
      <c r="AE819" s="588"/>
      <c r="AF819" s="454"/>
      <c r="AG819" s="454"/>
      <c r="AH819" s="454"/>
      <c r="AI819" s="454"/>
      <c r="AJ819" s="588"/>
      <c r="AK819" s="103"/>
      <c r="AL819" s="103"/>
      <c r="AM819" s="103"/>
      <c r="AN819" s="103"/>
      <c r="AO819" s="103"/>
      <c r="AP819" s="103"/>
    </row>
    <row r="820" spans="1:42" ht="19.2" customHeight="1">
      <c r="A820" s="104"/>
      <c r="B820" s="203"/>
      <c r="C820" s="203" t="str">
        <f>LEFT(E820,3)</f>
        <v>213</v>
      </c>
      <c r="D820" s="638" t="str">
        <f>LEFT(E820,5)</f>
        <v>21302</v>
      </c>
      <c r="E820" s="219">
        <v>2130201</v>
      </c>
      <c r="F820" s="7" t="s">
        <v>594</v>
      </c>
      <c r="G820" s="291" t="s">
        <v>680</v>
      </c>
      <c r="H820" s="125" t="s">
        <v>70</v>
      </c>
      <c r="I820" s="125">
        <v>302</v>
      </c>
      <c r="J820" s="245">
        <v>10000</v>
      </c>
      <c r="K820" s="621">
        <f>SUM(L820:X820)</f>
        <v>10000</v>
      </c>
      <c r="L820" s="241"/>
      <c r="M820" s="271">
        <v>10000</v>
      </c>
      <c r="N820" s="259"/>
      <c r="O820" s="259"/>
      <c r="P820" s="247"/>
      <c r="Q820" s="553"/>
      <c r="R820" s="553"/>
      <c r="S820" s="553"/>
      <c r="T820" s="553"/>
      <c r="U820" s="553"/>
      <c r="V820" s="553"/>
      <c r="W820" s="553"/>
      <c r="X820" s="553"/>
      <c r="Y820" s="96"/>
      <c r="Z820" s="20"/>
      <c r="AA820" s="585"/>
      <c r="AB820" s="289"/>
      <c r="AC820" s="289"/>
      <c r="AD820" s="535">
        <f>AE820+AJ820</f>
        <v>0</v>
      </c>
      <c r="AE820" s="289"/>
      <c r="AF820" s="423"/>
      <c r="AG820" s="423"/>
      <c r="AH820" s="423"/>
      <c r="AI820" s="423"/>
      <c r="AJ820" s="289"/>
      <c r="AK820" s="20"/>
      <c r="AL820" s="20"/>
      <c r="AM820" s="20"/>
      <c r="AN820" s="20"/>
      <c r="AO820" s="20"/>
      <c r="AP820" s="20"/>
    </row>
    <row r="821" spans="1:42" ht="19.2" customHeight="1">
      <c r="A821" s="104"/>
      <c r="B821" s="637"/>
      <c r="C821" s="637"/>
      <c r="D821" s="638"/>
      <c r="E821" s="638"/>
      <c r="F821" s="635"/>
      <c r="G821" s="291"/>
      <c r="H821" s="125"/>
      <c r="I821" s="125"/>
      <c r="J821" s="245"/>
      <c r="K821" s="621"/>
      <c r="L821" s="241"/>
      <c r="M821" s="271"/>
      <c r="N821" s="259"/>
      <c r="O821" s="259"/>
      <c r="P821" s="247"/>
      <c r="Q821" s="553"/>
      <c r="R821" s="553"/>
      <c r="S821" s="553"/>
      <c r="T821" s="553"/>
      <c r="U821" s="553"/>
      <c r="V821" s="553"/>
      <c r="W821" s="553"/>
      <c r="X821" s="553"/>
      <c r="Y821" s="96"/>
      <c r="Z821" s="20"/>
      <c r="AA821" s="585"/>
      <c r="AB821" s="289"/>
      <c r="AC821" s="289"/>
      <c r="AD821" s="535"/>
      <c r="AE821" s="289"/>
      <c r="AF821" s="423"/>
      <c r="AG821" s="423"/>
      <c r="AH821" s="423"/>
      <c r="AI821" s="423"/>
      <c r="AJ821" s="289"/>
      <c r="AK821" s="20"/>
      <c r="AL821" s="20"/>
      <c r="AM821" s="20"/>
      <c r="AN821" s="20"/>
      <c r="AO821" s="20"/>
      <c r="AP821" s="20"/>
    </row>
    <row r="822" spans="1:42" s="47" customFormat="1" ht="19.2" customHeight="1">
      <c r="A822" s="99"/>
      <c r="B822" s="203"/>
      <c r="C822" s="203" t="str">
        <f t="shared" si="316"/>
        <v>213</v>
      </c>
      <c r="D822" s="638" t="str">
        <f t="shared" si="317"/>
        <v>21302</v>
      </c>
      <c r="E822" s="219">
        <v>2130201</v>
      </c>
      <c r="F822" s="7" t="s">
        <v>594</v>
      </c>
      <c r="G822" s="283" t="s">
        <v>401</v>
      </c>
      <c r="H822" s="106" t="s">
        <v>65</v>
      </c>
      <c r="I822" s="126">
        <v>302</v>
      </c>
      <c r="J822" s="246">
        <v>170000</v>
      </c>
      <c r="K822" s="621">
        <f t="shared" si="318"/>
        <v>170000</v>
      </c>
      <c r="L822" s="241"/>
      <c r="M822" s="472">
        <v>170000</v>
      </c>
      <c r="N822" s="293"/>
      <c r="O822" s="246"/>
      <c r="P822" s="246"/>
      <c r="Q822" s="557"/>
      <c r="R822" s="557"/>
      <c r="S822" s="557"/>
      <c r="T822" s="557"/>
      <c r="U822" s="557"/>
      <c r="V822" s="557"/>
      <c r="W822" s="557"/>
      <c r="X822" s="557"/>
      <c r="Y822" s="101"/>
      <c r="Z822" s="34" t="s">
        <v>439</v>
      </c>
      <c r="AA822" s="586"/>
      <c r="AB822" s="548"/>
      <c r="AC822" s="548"/>
      <c r="AD822" s="535">
        <f t="shared" si="305"/>
        <v>0</v>
      </c>
      <c r="AE822" s="548"/>
      <c r="AF822" s="454"/>
      <c r="AG822" s="454"/>
      <c r="AH822" s="454"/>
      <c r="AI822" s="454"/>
      <c r="AJ822" s="588"/>
      <c r="AK822" s="103"/>
      <c r="AL822" s="103"/>
      <c r="AM822" s="103"/>
      <c r="AN822" s="103"/>
      <c r="AO822" s="103"/>
      <c r="AP822" s="103"/>
    </row>
    <row r="823" spans="1:42" ht="19.2" customHeight="1">
      <c r="A823" s="94"/>
      <c r="B823" s="203"/>
      <c r="C823" s="203" t="str">
        <f t="shared" ref="C823:C829" si="319">LEFT(E823,3)</f>
        <v>213</v>
      </c>
      <c r="D823" s="638" t="str">
        <f t="shared" ref="D823:D843" si="320">LEFT(E823,5)</f>
        <v>21302</v>
      </c>
      <c r="E823" s="219">
        <v>2130201</v>
      </c>
      <c r="F823" s="7" t="s">
        <v>594</v>
      </c>
      <c r="G823" s="512" t="s">
        <v>651</v>
      </c>
      <c r="H823" s="125" t="s">
        <v>70</v>
      </c>
      <c r="I823" s="125">
        <v>302</v>
      </c>
      <c r="J823" s="245">
        <v>50000</v>
      </c>
      <c r="K823" s="621">
        <f t="shared" si="318"/>
        <v>50000</v>
      </c>
      <c r="L823" s="241"/>
      <c r="M823" s="259">
        <v>50000</v>
      </c>
      <c r="N823" s="259"/>
      <c r="O823" s="259"/>
      <c r="P823" s="247"/>
      <c r="Q823" s="553"/>
      <c r="R823" s="553"/>
      <c r="S823" s="553"/>
      <c r="T823" s="553"/>
      <c r="U823" s="553"/>
      <c r="V823" s="553"/>
      <c r="W823" s="553"/>
      <c r="X823" s="553"/>
      <c r="Y823" s="96"/>
      <c r="Z823" s="34" t="s">
        <v>562</v>
      </c>
      <c r="AA823" s="586"/>
      <c r="AB823" s="548"/>
      <c r="AC823" s="548"/>
      <c r="AD823" s="535">
        <f t="shared" si="305"/>
        <v>0</v>
      </c>
      <c r="AE823" s="548"/>
      <c r="AF823" s="423"/>
      <c r="AG823" s="423"/>
      <c r="AH823" s="423"/>
      <c r="AI823" s="423"/>
      <c r="AJ823" s="289"/>
      <c r="AK823" s="20"/>
      <c r="AL823" s="20"/>
      <c r="AM823" s="20"/>
      <c r="AN823" s="20"/>
      <c r="AO823" s="20"/>
      <c r="AP823" s="20"/>
    </row>
    <row r="824" spans="1:42" ht="19.2" customHeight="1">
      <c r="A824" s="94"/>
      <c r="B824" s="203"/>
      <c r="C824" s="203" t="str">
        <f t="shared" si="319"/>
        <v>213</v>
      </c>
      <c r="D824" s="638" t="str">
        <f t="shared" si="320"/>
        <v>21302</v>
      </c>
      <c r="E824" s="219">
        <v>2130205</v>
      </c>
      <c r="F824" s="7" t="s">
        <v>594</v>
      </c>
      <c r="G824" s="34" t="s">
        <v>703</v>
      </c>
      <c r="H824" s="199" t="s">
        <v>702</v>
      </c>
      <c r="I824" s="125">
        <v>302</v>
      </c>
      <c r="J824" s="245">
        <v>500000</v>
      </c>
      <c r="K824" s="621">
        <f t="shared" si="318"/>
        <v>500000</v>
      </c>
      <c r="L824" s="241"/>
      <c r="M824" s="463"/>
      <c r="N824" s="140"/>
      <c r="O824" s="140"/>
      <c r="P824" s="97"/>
      <c r="Q824" s="558">
        <v>500000</v>
      </c>
      <c r="R824" s="558"/>
      <c r="S824" s="558"/>
      <c r="T824" s="558"/>
      <c r="U824" s="558"/>
      <c r="V824" s="558"/>
      <c r="W824" s="558"/>
      <c r="X824" s="558"/>
      <c r="Y824" s="97"/>
      <c r="Z824" s="20"/>
      <c r="AA824" s="585"/>
      <c r="AB824" s="289"/>
      <c r="AC824" s="289"/>
      <c r="AD824" s="535">
        <f t="shared" si="305"/>
        <v>0</v>
      </c>
      <c r="AE824" s="289"/>
      <c r="AF824" s="423"/>
      <c r="AG824" s="423"/>
      <c r="AH824" s="423"/>
      <c r="AI824" s="423"/>
      <c r="AJ824" s="289"/>
      <c r="AK824" s="20"/>
      <c r="AL824" s="20"/>
      <c r="AM824" s="20"/>
      <c r="AN824" s="20"/>
      <c r="AO824" s="20"/>
      <c r="AP824" s="20"/>
    </row>
    <row r="825" spans="1:42" ht="19.2" customHeight="1">
      <c r="A825" s="94"/>
      <c r="B825" s="203"/>
      <c r="C825" s="203" t="str">
        <f t="shared" si="319"/>
        <v>211</v>
      </c>
      <c r="D825" s="638" t="str">
        <f t="shared" si="320"/>
        <v>21106</v>
      </c>
      <c r="E825" s="219">
        <v>2110605</v>
      </c>
      <c r="F825" s="7" t="s">
        <v>594</v>
      </c>
      <c r="G825" s="34" t="s">
        <v>705</v>
      </c>
      <c r="H825" s="199" t="s">
        <v>702</v>
      </c>
      <c r="I825" s="125">
        <v>302</v>
      </c>
      <c r="J825" s="245">
        <v>300000</v>
      </c>
      <c r="K825" s="621">
        <f t="shared" si="318"/>
        <v>683700</v>
      </c>
      <c r="L825" s="241"/>
      <c r="M825" s="463"/>
      <c r="N825" s="140"/>
      <c r="O825" s="140"/>
      <c r="P825" s="97"/>
      <c r="Q825" s="558">
        <v>683700</v>
      </c>
      <c r="R825" s="558"/>
      <c r="S825" s="558"/>
      <c r="T825" s="558"/>
      <c r="U825" s="558"/>
      <c r="V825" s="558"/>
      <c r="W825" s="558"/>
      <c r="X825" s="558"/>
      <c r="Y825" s="97"/>
      <c r="Z825" s="20"/>
      <c r="AA825" s="585"/>
      <c r="AB825" s="289"/>
      <c r="AC825" s="289"/>
      <c r="AD825" s="535">
        <f t="shared" si="305"/>
        <v>0</v>
      </c>
      <c r="AE825" s="289"/>
      <c r="AF825" s="423"/>
      <c r="AG825" s="423"/>
      <c r="AH825" s="423"/>
      <c r="AI825" s="423"/>
      <c r="AJ825" s="289"/>
      <c r="AK825" s="20"/>
      <c r="AL825" s="20"/>
      <c r="AM825" s="20"/>
      <c r="AN825" s="20"/>
      <c r="AO825" s="20"/>
      <c r="AP825" s="20"/>
    </row>
    <row r="826" spans="1:42" ht="19.2" customHeight="1">
      <c r="A826" s="94"/>
      <c r="B826" s="203"/>
      <c r="C826" s="203" t="str">
        <f t="shared" si="319"/>
        <v>211</v>
      </c>
      <c r="D826" s="638" t="str">
        <f t="shared" si="320"/>
        <v>21106</v>
      </c>
      <c r="E826" s="219">
        <v>2110602</v>
      </c>
      <c r="F826" s="7" t="s">
        <v>594</v>
      </c>
      <c r="G826" s="34" t="s">
        <v>19</v>
      </c>
      <c r="H826" s="199" t="s">
        <v>702</v>
      </c>
      <c r="I826" s="125">
        <v>302</v>
      </c>
      <c r="J826" s="245">
        <v>683600</v>
      </c>
      <c r="K826" s="621">
        <f t="shared" si="318"/>
        <v>683600</v>
      </c>
      <c r="L826" s="241"/>
      <c r="M826" s="463"/>
      <c r="N826" s="140"/>
      <c r="O826" s="140"/>
      <c r="P826" s="97"/>
      <c r="Q826" s="558">
        <v>683600</v>
      </c>
      <c r="R826" s="558"/>
      <c r="S826" s="558"/>
      <c r="T826" s="558"/>
      <c r="U826" s="558"/>
      <c r="V826" s="558"/>
      <c r="W826" s="558"/>
      <c r="X826" s="558"/>
      <c r="Y826" s="97"/>
      <c r="Z826" s="20"/>
      <c r="AA826" s="585"/>
      <c r="AB826" s="289"/>
      <c r="AC826" s="289"/>
      <c r="AD826" s="535">
        <f t="shared" si="305"/>
        <v>0</v>
      </c>
      <c r="AE826" s="289"/>
      <c r="AF826" s="423"/>
      <c r="AG826" s="423"/>
      <c r="AH826" s="423"/>
      <c r="AI826" s="423"/>
      <c r="AJ826" s="289"/>
      <c r="AK826" s="20"/>
      <c r="AL826" s="20"/>
      <c r="AM826" s="20"/>
      <c r="AN826" s="20"/>
      <c r="AO826" s="20"/>
      <c r="AP826" s="20"/>
    </row>
    <row r="827" spans="1:42" ht="19.2" customHeight="1">
      <c r="A827" s="94"/>
      <c r="B827" s="203"/>
      <c r="C827" s="203" t="str">
        <f t="shared" si="319"/>
        <v>213</v>
      </c>
      <c r="D827" s="638" t="str">
        <f t="shared" si="320"/>
        <v>21302</v>
      </c>
      <c r="E827" s="219">
        <v>2130209</v>
      </c>
      <c r="F827" s="7" t="s">
        <v>594</v>
      </c>
      <c r="G827" s="34" t="s">
        <v>20</v>
      </c>
      <c r="H827" s="199" t="s">
        <v>702</v>
      </c>
      <c r="I827" s="125">
        <v>302</v>
      </c>
      <c r="J827" s="245">
        <v>586200</v>
      </c>
      <c r="K827" s="621">
        <f t="shared" si="318"/>
        <v>586200</v>
      </c>
      <c r="L827" s="241"/>
      <c r="M827" s="463"/>
      <c r="N827" s="140"/>
      <c r="O827" s="140"/>
      <c r="P827" s="97"/>
      <c r="Q827" s="558">
        <v>586200</v>
      </c>
      <c r="R827" s="558"/>
      <c r="S827" s="558"/>
      <c r="T827" s="558"/>
      <c r="U827" s="558"/>
      <c r="V827" s="558"/>
      <c r="W827" s="558"/>
      <c r="X827" s="558"/>
      <c r="Y827" s="97"/>
      <c r="Z827" s="20"/>
      <c r="AA827" s="585"/>
      <c r="AB827" s="289"/>
      <c r="AC827" s="289"/>
      <c r="AD827" s="535">
        <f t="shared" si="305"/>
        <v>0</v>
      </c>
      <c r="AE827" s="289"/>
      <c r="AF827" s="423"/>
      <c r="AG827" s="423"/>
      <c r="AH827" s="423"/>
      <c r="AI827" s="423"/>
      <c r="AJ827" s="289"/>
      <c r="AK827" s="20"/>
      <c r="AL827" s="20"/>
      <c r="AM827" s="20"/>
      <c r="AN827" s="20"/>
      <c r="AO827" s="20"/>
      <c r="AP827" s="20"/>
    </row>
    <row r="828" spans="1:42" ht="19.2" customHeight="1">
      <c r="A828" s="94"/>
      <c r="B828" s="203"/>
      <c r="C828" s="203" t="str">
        <f t="shared" si="319"/>
        <v>213</v>
      </c>
      <c r="D828" s="638" t="str">
        <f t="shared" si="320"/>
        <v>21302</v>
      </c>
      <c r="E828" s="219">
        <v>2130205</v>
      </c>
      <c r="F828" s="7" t="s">
        <v>594</v>
      </c>
      <c r="G828" s="34" t="s">
        <v>21</v>
      </c>
      <c r="H828" s="199" t="s">
        <v>702</v>
      </c>
      <c r="I828" s="125">
        <v>302</v>
      </c>
      <c r="J828" s="245">
        <v>400000</v>
      </c>
      <c r="K828" s="621">
        <f t="shared" si="318"/>
        <v>400000</v>
      </c>
      <c r="L828" s="241"/>
      <c r="M828" s="463"/>
      <c r="N828" s="140"/>
      <c r="O828" s="140"/>
      <c r="P828" s="97"/>
      <c r="Q828" s="558">
        <v>400000</v>
      </c>
      <c r="R828" s="558"/>
      <c r="S828" s="558"/>
      <c r="T828" s="558"/>
      <c r="U828" s="558"/>
      <c r="V828" s="558"/>
      <c r="W828" s="558"/>
      <c r="X828" s="558"/>
      <c r="Y828" s="97"/>
      <c r="Z828" s="20"/>
      <c r="AA828" s="585"/>
      <c r="AB828" s="289"/>
      <c r="AC828" s="289"/>
      <c r="AD828" s="535">
        <f t="shared" si="305"/>
        <v>0</v>
      </c>
      <c r="AE828" s="289"/>
      <c r="AF828" s="423"/>
      <c r="AG828" s="423"/>
      <c r="AH828" s="423"/>
      <c r="AI828" s="423"/>
      <c r="AJ828" s="289"/>
      <c r="AK828" s="20"/>
      <c r="AL828" s="20"/>
      <c r="AM828" s="20"/>
      <c r="AN828" s="20"/>
      <c r="AO828" s="20"/>
      <c r="AP828" s="20"/>
    </row>
    <row r="829" spans="1:42" ht="19.2" customHeight="1">
      <c r="A829" s="94"/>
      <c r="B829" s="203"/>
      <c r="C829" s="203" t="str">
        <f t="shared" si="319"/>
        <v>213</v>
      </c>
      <c r="D829" s="638" t="str">
        <f t="shared" si="320"/>
        <v>21302</v>
      </c>
      <c r="E829" s="219">
        <v>2130205</v>
      </c>
      <c r="F829" s="7" t="s">
        <v>594</v>
      </c>
      <c r="G829" s="34" t="s">
        <v>22</v>
      </c>
      <c r="H829" s="199" t="s">
        <v>702</v>
      </c>
      <c r="I829" s="125">
        <v>302</v>
      </c>
      <c r="J829" s="245">
        <v>400000</v>
      </c>
      <c r="K829" s="621">
        <f t="shared" si="318"/>
        <v>400000</v>
      </c>
      <c r="L829" s="241"/>
      <c r="M829" s="463"/>
      <c r="N829" s="140"/>
      <c r="O829" s="140"/>
      <c r="P829" s="97"/>
      <c r="Q829" s="558">
        <v>400000</v>
      </c>
      <c r="R829" s="558"/>
      <c r="S829" s="558"/>
      <c r="T829" s="558"/>
      <c r="U829" s="558"/>
      <c r="V829" s="558"/>
      <c r="W829" s="558"/>
      <c r="X829" s="558"/>
      <c r="Y829" s="97"/>
      <c r="Z829" s="20"/>
      <c r="AA829" s="585"/>
      <c r="AB829" s="289"/>
      <c r="AC829" s="289"/>
      <c r="AD829" s="535">
        <f t="shared" si="305"/>
        <v>0</v>
      </c>
      <c r="AE829" s="289"/>
      <c r="AF829" s="423"/>
      <c r="AG829" s="423"/>
      <c r="AH829" s="423"/>
      <c r="AI829" s="423"/>
      <c r="AJ829" s="289"/>
      <c r="AK829" s="20"/>
      <c r="AL829" s="20"/>
      <c r="AM829" s="20"/>
      <c r="AN829" s="20"/>
      <c r="AO829" s="20"/>
      <c r="AP829" s="20"/>
    </row>
    <row r="830" spans="1:42" ht="19.2" customHeight="1">
      <c r="A830" s="94"/>
      <c r="B830" s="203"/>
      <c r="C830" s="203"/>
      <c r="D830" s="638"/>
      <c r="E830" s="219"/>
      <c r="F830" s="7"/>
      <c r="G830" s="34"/>
      <c r="H830" s="199"/>
      <c r="I830" s="125"/>
      <c r="J830" s="245"/>
      <c r="K830" s="621">
        <f t="shared" si="318"/>
        <v>0</v>
      </c>
      <c r="L830" s="241"/>
      <c r="M830" s="463"/>
      <c r="N830" s="140"/>
      <c r="O830" s="140"/>
      <c r="P830" s="97"/>
      <c r="Q830" s="558"/>
      <c r="R830" s="558"/>
      <c r="S830" s="558"/>
      <c r="T830" s="558"/>
      <c r="U830" s="558"/>
      <c r="V830" s="558"/>
      <c r="W830" s="558"/>
      <c r="X830" s="558"/>
      <c r="Y830" s="97"/>
      <c r="Z830" s="20"/>
      <c r="AA830" s="585"/>
      <c r="AB830" s="289"/>
      <c r="AC830" s="289"/>
      <c r="AD830" s="535">
        <f t="shared" si="305"/>
        <v>0</v>
      </c>
      <c r="AE830" s="289"/>
      <c r="AF830" s="423"/>
      <c r="AG830" s="423"/>
      <c r="AH830" s="423"/>
      <c r="AI830" s="423"/>
      <c r="AJ830" s="289"/>
      <c r="AK830" s="20"/>
      <c r="AL830" s="20"/>
      <c r="AM830" s="20"/>
      <c r="AN830" s="20"/>
      <c r="AO830" s="20"/>
      <c r="AP830" s="20"/>
    </row>
    <row r="831" spans="1:42" ht="19.2" customHeight="1">
      <c r="A831" s="99" t="s">
        <v>608</v>
      </c>
      <c r="B831" s="203">
        <v>5</v>
      </c>
      <c r="C831" s="203"/>
      <c r="D831" s="638" t="str">
        <f t="shared" si="320"/>
        <v/>
      </c>
      <c r="E831" s="219"/>
      <c r="F831" s="7"/>
      <c r="G831" s="34"/>
      <c r="H831" s="199"/>
      <c r="I831" s="125"/>
      <c r="J831" s="245">
        <v>3537853</v>
      </c>
      <c r="K831" s="621">
        <f t="shared" si="318"/>
        <v>2649964</v>
      </c>
      <c r="L831" s="241">
        <f t="shared" ref="L831:V831" si="321">SUM(L832:L846)</f>
        <v>618986</v>
      </c>
      <c r="M831" s="274">
        <f t="shared" si="321"/>
        <v>385500</v>
      </c>
      <c r="N831" s="274">
        <f t="shared" si="321"/>
        <v>45478</v>
      </c>
      <c r="O831" s="274">
        <f t="shared" si="321"/>
        <v>0</v>
      </c>
      <c r="P831" s="274">
        <f t="shared" si="321"/>
        <v>0</v>
      </c>
      <c r="Q831" s="553">
        <f t="shared" si="321"/>
        <v>600000</v>
      </c>
      <c r="R831" s="553">
        <f t="shared" si="321"/>
        <v>0</v>
      </c>
      <c r="S831" s="553"/>
      <c r="T831" s="553"/>
      <c r="U831" s="553"/>
      <c r="V831" s="553">
        <f t="shared" si="321"/>
        <v>0</v>
      </c>
      <c r="W831" s="553">
        <f>SUM(W832:W846)</f>
        <v>1000000</v>
      </c>
      <c r="X831" s="553">
        <f>SUM(X832:X846)</f>
        <v>0</v>
      </c>
      <c r="Y831" s="96"/>
      <c r="Z831" s="20"/>
      <c r="AA831" s="585">
        <v>6181046</v>
      </c>
      <c r="AB831" s="289"/>
      <c r="AC831" s="289">
        <v>1370000</v>
      </c>
      <c r="AD831" s="535">
        <f t="shared" si="305"/>
        <v>3557320</v>
      </c>
      <c r="AE831" s="289">
        <f>SUM(AF831:AI831)</f>
        <v>3557320</v>
      </c>
      <c r="AF831" s="423">
        <v>938320</v>
      </c>
      <c r="AG831" s="423">
        <v>1788000</v>
      </c>
      <c r="AH831" s="423">
        <v>831000</v>
      </c>
      <c r="AI831" s="423"/>
      <c r="AJ831" s="289"/>
      <c r="AK831" s="20"/>
      <c r="AL831" s="20"/>
      <c r="AM831" s="20"/>
      <c r="AN831" s="20"/>
      <c r="AO831" s="20"/>
      <c r="AP831" s="20"/>
    </row>
    <row r="832" spans="1:42" ht="19.2" customHeight="1">
      <c r="A832" s="99"/>
      <c r="B832" s="203"/>
      <c r="C832" s="203" t="str">
        <f t="shared" ref="C832:C843" si="322">LEFT(E832,3)</f>
        <v>213</v>
      </c>
      <c r="D832" s="638" t="str">
        <f t="shared" si="320"/>
        <v>21302</v>
      </c>
      <c r="E832" s="219">
        <v>2130299</v>
      </c>
      <c r="F832" s="7" t="s">
        <v>608</v>
      </c>
      <c r="G832" s="283" t="s">
        <v>375</v>
      </c>
      <c r="H832" s="199" t="s">
        <v>65</v>
      </c>
      <c r="I832" s="125">
        <v>301</v>
      </c>
      <c r="J832" s="245">
        <v>313008</v>
      </c>
      <c r="K832" s="621">
        <f t="shared" si="318"/>
        <v>299064</v>
      </c>
      <c r="L832" s="241">
        <v>299064</v>
      </c>
      <c r="M832" s="463"/>
      <c r="N832" s="245"/>
      <c r="O832" s="245"/>
      <c r="P832" s="245"/>
      <c r="Q832" s="553"/>
      <c r="R832" s="553"/>
      <c r="S832" s="553"/>
      <c r="T832" s="553"/>
      <c r="U832" s="553"/>
      <c r="V832" s="553"/>
      <c r="W832" s="553"/>
      <c r="X832" s="553"/>
      <c r="Y832" s="96"/>
      <c r="Z832" s="20"/>
      <c r="AA832" s="585"/>
      <c r="AB832" s="289"/>
      <c r="AC832" s="289"/>
      <c r="AD832" s="535">
        <f t="shared" si="305"/>
        <v>0</v>
      </c>
      <c r="AE832" s="289"/>
      <c r="AF832" s="423"/>
      <c r="AG832" s="423"/>
      <c r="AH832" s="423"/>
      <c r="AI832" s="423"/>
      <c r="AJ832" s="289"/>
      <c r="AK832" s="20"/>
      <c r="AL832" s="20"/>
      <c r="AM832" s="20"/>
      <c r="AN832" s="20"/>
      <c r="AO832" s="20"/>
      <c r="AP832" s="20"/>
    </row>
    <row r="833" spans="1:42" ht="19.2" customHeight="1">
      <c r="A833" s="99"/>
      <c r="B833" s="203"/>
      <c r="C833" s="203" t="str">
        <f t="shared" si="322"/>
        <v>213</v>
      </c>
      <c r="D833" s="638" t="str">
        <f t="shared" si="320"/>
        <v>21302</v>
      </c>
      <c r="E833" s="219">
        <v>2130299</v>
      </c>
      <c r="F833" s="7" t="s">
        <v>608</v>
      </c>
      <c r="G833" s="283" t="s">
        <v>376</v>
      </c>
      <c r="H833" s="199" t="s">
        <v>65</v>
      </c>
      <c r="I833" s="125">
        <v>301</v>
      </c>
      <c r="J833" s="245">
        <v>70000</v>
      </c>
      <c r="K833" s="621">
        <f t="shared" si="318"/>
        <v>55000</v>
      </c>
      <c r="L833" s="281">
        <v>55000</v>
      </c>
      <c r="M833" s="463"/>
      <c r="N833" s="245"/>
      <c r="O833" s="245"/>
      <c r="P833" s="245"/>
      <c r="Q833" s="553"/>
      <c r="R833" s="553"/>
      <c r="S833" s="553"/>
      <c r="T833" s="553"/>
      <c r="U833" s="553"/>
      <c r="V833" s="553"/>
      <c r="W833" s="553"/>
      <c r="X833" s="553"/>
      <c r="Y833" s="96"/>
      <c r="Z833" s="20"/>
      <c r="AA833" s="585"/>
      <c r="AB833" s="289"/>
      <c r="AC833" s="289"/>
      <c r="AD833" s="535">
        <f t="shared" si="305"/>
        <v>0</v>
      </c>
      <c r="AE833" s="289"/>
      <c r="AF833" s="423"/>
      <c r="AG833" s="423"/>
      <c r="AH833" s="423"/>
      <c r="AI833" s="423"/>
      <c r="AJ833" s="289"/>
      <c r="AK833" s="20"/>
      <c r="AL833" s="20"/>
      <c r="AM833" s="20"/>
      <c r="AN833" s="20"/>
      <c r="AO833" s="20"/>
      <c r="AP833" s="20"/>
    </row>
    <row r="834" spans="1:42" ht="19.2" customHeight="1">
      <c r="A834" s="99"/>
      <c r="B834" s="203"/>
      <c r="C834" s="203" t="str">
        <f t="shared" si="322"/>
        <v>213</v>
      </c>
      <c r="D834" s="638" t="str">
        <f t="shared" si="320"/>
        <v>21302</v>
      </c>
      <c r="E834" s="219">
        <v>2130299</v>
      </c>
      <c r="F834" s="7" t="s">
        <v>608</v>
      </c>
      <c r="G834" s="283" t="s">
        <v>377</v>
      </c>
      <c r="H834" s="199" t="s">
        <v>65</v>
      </c>
      <c r="I834" s="125">
        <v>301</v>
      </c>
      <c r="J834" s="245">
        <v>26084</v>
      </c>
      <c r="K834" s="621">
        <f t="shared" si="318"/>
        <v>24922</v>
      </c>
      <c r="L834" s="241">
        <v>24922</v>
      </c>
      <c r="M834" s="463"/>
      <c r="N834" s="245"/>
      <c r="O834" s="245"/>
      <c r="P834" s="245"/>
      <c r="Q834" s="553"/>
      <c r="R834" s="553"/>
      <c r="S834" s="553"/>
      <c r="T834" s="553"/>
      <c r="U834" s="553"/>
      <c r="V834" s="553"/>
      <c r="W834" s="553"/>
      <c r="X834" s="553"/>
      <c r="Y834" s="96"/>
      <c r="Z834" s="20"/>
      <c r="AA834" s="585"/>
      <c r="AB834" s="289"/>
      <c r="AC834" s="289"/>
      <c r="AD834" s="535">
        <f t="shared" si="305"/>
        <v>0</v>
      </c>
      <c r="AE834" s="289"/>
      <c r="AF834" s="423"/>
      <c r="AG834" s="423"/>
      <c r="AH834" s="423"/>
      <c r="AI834" s="423"/>
      <c r="AJ834" s="289"/>
      <c r="AK834" s="20"/>
      <c r="AL834" s="20"/>
      <c r="AM834" s="20"/>
      <c r="AN834" s="20"/>
      <c r="AO834" s="20"/>
      <c r="AP834" s="20"/>
    </row>
    <row r="835" spans="1:42" ht="19.2" customHeight="1">
      <c r="A835" s="99"/>
      <c r="B835" s="203"/>
      <c r="C835" s="203" t="str">
        <f t="shared" si="322"/>
        <v>213</v>
      </c>
      <c r="D835" s="638" t="str">
        <f t="shared" si="320"/>
        <v>21302</v>
      </c>
      <c r="E835" s="219">
        <v>2130299</v>
      </c>
      <c r="F835" s="7" t="s">
        <v>608</v>
      </c>
      <c r="G835" s="283" t="s">
        <v>916</v>
      </c>
      <c r="H835" s="199" t="s">
        <v>65</v>
      </c>
      <c r="I835" s="124">
        <v>302</v>
      </c>
      <c r="J835" s="245">
        <v>58800</v>
      </c>
      <c r="K835" s="621">
        <f t="shared" si="318"/>
        <v>42000</v>
      </c>
      <c r="L835" s="241"/>
      <c r="M835" s="245">
        <v>42000</v>
      </c>
      <c r="O835" s="245"/>
      <c r="P835" s="245"/>
      <c r="Q835" s="553"/>
      <c r="R835" s="553"/>
      <c r="S835" s="553"/>
      <c r="T835" s="553"/>
      <c r="U835" s="553"/>
      <c r="V835" s="553"/>
      <c r="W835" s="553"/>
      <c r="X835" s="553"/>
      <c r="Y835" s="96"/>
      <c r="Z835" s="20"/>
      <c r="AA835" s="585"/>
      <c r="AB835" s="289"/>
      <c r="AC835" s="289"/>
      <c r="AD835" s="535">
        <f t="shared" si="305"/>
        <v>0</v>
      </c>
      <c r="AE835" s="289"/>
      <c r="AF835" s="423"/>
      <c r="AG835" s="423"/>
      <c r="AH835" s="423"/>
      <c r="AI835" s="423"/>
      <c r="AJ835" s="289"/>
      <c r="AK835" s="20"/>
      <c r="AL835" s="20"/>
      <c r="AM835" s="20"/>
      <c r="AN835" s="20"/>
      <c r="AO835" s="20"/>
      <c r="AP835" s="20"/>
    </row>
    <row r="836" spans="1:42" ht="19.2" customHeight="1">
      <c r="A836" s="99"/>
      <c r="B836" s="203"/>
      <c r="C836" s="203" t="str">
        <f t="shared" si="322"/>
        <v>213</v>
      </c>
      <c r="D836" s="638" t="str">
        <f t="shared" si="320"/>
        <v>21302</v>
      </c>
      <c r="E836" s="219">
        <v>2130299</v>
      </c>
      <c r="F836" s="7" t="s">
        <v>608</v>
      </c>
      <c r="G836" s="283" t="s">
        <v>378</v>
      </c>
      <c r="H836" s="199" t="s">
        <v>65</v>
      </c>
      <c r="I836" s="125">
        <v>303</v>
      </c>
      <c r="J836" s="245">
        <v>37561</v>
      </c>
      <c r="K836" s="621">
        <f t="shared" si="318"/>
        <v>45478</v>
      </c>
      <c r="L836" s="241"/>
      <c r="M836" s="463"/>
      <c r="N836" s="245">
        <v>45478</v>
      </c>
      <c r="O836" s="245"/>
      <c r="P836" s="245"/>
      <c r="Q836" s="553"/>
      <c r="R836" s="553"/>
      <c r="S836" s="553"/>
      <c r="T836" s="553"/>
      <c r="U836" s="553"/>
      <c r="V836" s="553"/>
      <c r="W836" s="553"/>
      <c r="X836" s="553"/>
      <c r="Y836" s="96"/>
      <c r="Z836" s="20"/>
      <c r="AA836" s="585"/>
      <c r="AB836" s="289"/>
      <c r="AC836" s="289"/>
      <c r="AD836" s="535">
        <f t="shared" si="305"/>
        <v>0</v>
      </c>
      <c r="AE836" s="289"/>
      <c r="AF836" s="423"/>
      <c r="AG836" s="423"/>
      <c r="AH836" s="423"/>
      <c r="AI836" s="423"/>
      <c r="AJ836" s="289"/>
      <c r="AK836" s="20"/>
      <c r="AL836" s="20"/>
      <c r="AM836" s="20"/>
      <c r="AN836" s="20"/>
      <c r="AO836" s="20"/>
      <c r="AP836" s="20"/>
    </row>
    <row r="837" spans="1:42" ht="19.2" customHeight="1">
      <c r="A837" s="99"/>
      <c r="B837" s="203"/>
      <c r="C837" s="203" t="str">
        <f t="shared" si="322"/>
        <v>213</v>
      </c>
      <c r="D837" s="638" t="str">
        <f t="shared" si="320"/>
        <v>21302</v>
      </c>
      <c r="E837" s="219">
        <v>2130299</v>
      </c>
      <c r="F837" s="7" t="s">
        <v>608</v>
      </c>
      <c r="G837" s="283" t="s">
        <v>379</v>
      </c>
      <c r="H837" s="199" t="s">
        <v>65</v>
      </c>
      <c r="I837" s="125">
        <v>302</v>
      </c>
      <c r="J837" s="245">
        <v>20000</v>
      </c>
      <c r="K837" s="621">
        <f t="shared" si="318"/>
        <v>20000</v>
      </c>
      <c r="L837" s="241"/>
      <c r="M837" s="463">
        <v>20000</v>
      </c>
      <c r="N837" s="245"/>
      <c r="O837" s="245"/>
      <c r="P837" s="245"/>
      <c r="Q837" s="553"/>
      <c r="R837" s="553"/>
      <c r="S837" s="553"/>
      <c r="T837" s="553"/>
      <c r="U837" s="553"/>
      <c r="V837" s="553"/>
      <c r="W837" s="553"/>
      <c r="X837" s="553"/>
      <c r="Y837" s="96"/>
      <c r="Z837" s="20"/>
      <c r="AA837" s="585"/>
      <c r="AB837" s="289"/>
      <c r="AC837" s="289"/>
      <c r="AD837" s="535">
        <f t="shared" si="305"/>
        <v>0</v>
      </c>
      <c r="AE837" s="289"/>
      <c r="AF837" s="423"/>
      <c r="AG837" s="423"/>
      <c r="AH837" s="423"/>
      <c r="AI837" s="423"/>
      <c r="AJ837" s="289"/>
      <c r="AK837" s="20"/>
      <c r="AL837" s="20"/>
      <c r="AM837" s="20"/>
      <c r="AN837" s="20"/>
      <c r="AO837" s="20"/>
      <c r="AP837" s="20"/>
    </row>
    <row r="838" spans="1:42" ht="19.2" customHeight="1">
      <c r="A838" s="99"/>
      <c r="B838" s="203"/>
      <c r="C838" s="203" t="str">
        <f t="shared" si="322"/>
        <v>213</v>
      </c>
      <c r="D838" s="638" t="str">
        <f t="shared" si="320"/>
        <v>21302</v>
      </c>
      <c r="E838" s="219">
        <v>2130299</v>
      </c>
      <c r="F838" s="635" t="s">
        <v>608</v>
      </c>
      <c r="G838" s="283" t="s">
        <v>382</v>
      </c>
      <c r="H838" s="199" t="s">
        <v>65</v>
      </c>
      <c r="I838" s="125">
        <v>302</v>
      </c>
      <c r="J838" s="245">
        <v>7000</v>
      </c>
      <c r="K838" s="621">
        <f t="shared" si="318"/>
        <v>7500</v>
      </c>
      <c r="L838" s="241"/>
      <c r="M838" s="463">
        <v>7500</v>
      </c>
      <c r="N838" s="245"/>
      <c r="O838" s="245"/>
      <c r="P838" s="245"/>
      <c r="Q838" s="553"/>
      <c r="R838" s="553"/>
      <c r="S838" s="553"/>
      <c r="T838" s="553"/>
      <c r="U838" s="553"/>
      <c r="V838" s="553"/>
      <c r="W838" s="553"/>
      <c r="X838" s="553"/>
      <c r="Y838" s="96"/>
      <c r="Z838" s="20"/>
      <c r="AA838" s="585"/>
      <c r="AB838" s="289"/>
      <c r="AC838" s="289"/>
      <c r="AD838" s="535">
        <f t="shared" si="305"/>
        <v>0</v>
      </c>
      <c r="AE838" s="289"/>
      <c r="AF838" s="423"/>
      <c r="AG838" s="423"/>
      <c r="AH838" s="423"/>
      <c r="AI838" s="423"/>
      <c r="AJ838" s="289"/>
      <c r="AK838" s="20"/>
      <c r="AL838" s="20"/>
      <c r="AM838" s="20"/>
      <c r="AN838" s="20"/>
      <c r="AO838" s="20"/>
      <c r="AP838" s="20"/>
    </row>
    <row r="839" spans="1:42" ht="19.2" customHeight="1">
      <c r="A839" s="99"/>
      <c r="B839" s="203"/>
      <c r="C839" s="203" t="str">
        <f>LEFT(E839,3)</f>
        <v>213</v>
      </c>
      <c r="D839" s="638" t="str">
        <f>LEFT(E839,5)</f>
        <v>21302</v>
      </c>
      <c r="E839" s="219">
        <v>2130299</v>
      </c>
      <c r="F839" s="7" t="s">
        <v>608</v>
      </c>
      <c r="G839" s="283" t="s">
        <v>550</v>
      </c>
      <c r="H839" s="199" t="s">
        <v>65</v>
      </c>
      <c r="I839" s="125">
        <v>301</v>
      </c>
      <c r="J839" s="245">
        <v>240000</v>
      </c>
      <c r="K839" s="621">
        <f>SUM(L839:X839)</f>
        <v>240000</v>
      </c>
      <c r="L839" s="463">
        <v>240000</v>
      </c>
      <c r="M839" s="271"/>
      <c r="N839" s="245"/>
      <c r="O839" s="245"/>
      <c r="P839" s="245"/>
      <c r="Q839" s="553"/>
      <c r="R839" s="553"/>
      <c r="S839" s="553"/>
      <c r="T839" s="553"/>
      <c r="U839" s="553"/>
      <c r="V839" s="553"/>
      <c r="W839" s="553"/>
      <c r="X839" s="553"/>
      <c r="Y839" s="96"/>
      <c r="Z839" s="20"/>
      <c r="AA839" s="585"/>
      <c r="AB839" s="289"/>
      <c r="AC839" s="289"/>
      <c r="AD839" s="535">
        <f>AE839+AJ839</f>
        <v>0</v>
      </c>
      <c r="AE839" s="289"/>
      <c r="AF839" s="423"/>
      <c r="AG839" s="423"/>
      <c r="AH839" s="423"/>
      <c r="AI839" s="423"/>
      <c r="AJ839" s="289"/>
      <c r="AK839" s="20"/>
      <c r="AL839" s="20"/>
      <c r="AM839" s="20"/>
      <c r="AN839" s="20"/>
      <c r="AO839" s="20"/>
      <c r="AP839" s="20"/>
    </row>
    <row r="840" spans="1:42" ht="19.2" customHeight="1">
      <c r="A840" s="636"/>
      <c r="B840" s="637"/>
      <c r="C840" s="637" t="str">
        <f>LEFT(E840,3)</f>
        <v>213</v>
      </c>
      <c r="D840" s="638" t="str">
        <f>LEFT(E840,5)</f>
        <v>21302</v>
      </c>
      <c r="E840" s="638">
        <v>2130299</v>
      </c>
      <c r="F840" s="635" t="s">
        <v>608</v>
      </c>
      <c r="G840" s="283" t="s">
        <v>2457</v>
      </c>
      <c r="H840" s="199" t="s">
        <v>65</v>
      </c>
      <c r="I840" s="125">
        <v>302</v>
      </c>
      <c r="J840" s="245"/>
      <c r="K840" s="621">
        <f>SUM(L840:X840)</f>
        <v>6000</v>
      </c>
      <c r="L840" s="463"/>
      <c r="M840" s="271">
        <v>6000</v>
      </c>
      <c r="N840" s="245"/>
      <c r="O840" s="245"/>
      <c r="P840" s="245"/>
      <c r="Q840" s="553"/>
      <c r="R840" s="553"/>
      <c r="S840" s="553"/>
      <c r="T840" s="553"/>
      <c r="U840" s="553"/>
      <c r="V840" s="553"/>
      <c r="W840" s="553"/>
      <c r="X840" s="553"/>
      <c r="Y840" s="96"/>
      <c r="Z840" s="20"/>
      <c r="AA840" s="585"/>
      <c r="AB840" s="289"/>
      <c r="AC840" s="289"/>
      <c r="AD840" s="535"/>
      <c r="AE840" s="289"/>
      <c r="AF840" s="423"/>
      <c r="AG840" s="423"/>
      <c r="AH840" s="423"/>
      <c r="AI840" s="423"/>
      <c r="AJ840" s="289"/>
      <c r="AK840" s="20"/>
      <c r="AL840" s="20"/>
      <c r="AM840" s="20"/>
      <c r="AN840" s="20"/>
      <c r="AO840" s="20"/>
      <c r="AP840" s="20"/>
    </row>
    <row r="841" spans="1:42" ht="19.2" customHeight="1">
      <c r="A841" s="99"/>
      <c r="B841" s="203"/>
      <c r="C841" s="203" t="str">
        <f>LEFT(E841,3)</f>
        <v>213</v>
      </c>
      <c r="D841" s="638" t="str">
        <f>LEFT(E841,5)</f>
        <v>21302</v>
      </c>
      <c r="E841" s="219">
        <v>2130299</v>
      </c>
      <c r="F841" s="7" t="s">
        <v>608</v>
      </c>
      <c r="G841" s="283" t="s">
        <v>551</v>
      </c>
      <c r="H841" s="199" t="s">
        <v>65</v>
      </c>
      <c r="I841" s="125">
        <v>302</v>
      </c>
      <c r="J841" s="245">
        <v>10000</v>
      </c>
      <c r="K841" s="621">
        <f>SUM(L841:X841)</f>
        <v>10000</v>
      </c>
      <c r="L841" s="241"/>
      <c r="M841" s="463">
        <v>10000</v>
      </c>
      <c r="N841" s="245"/>
      <c r="O841" s="245"/>
      <c r="P841" s="245"/>
      <c r="Q841" s="553"/>
      <c r="R841" s="553"/>
      <c r="S841" s="553"/>
      <c r="T841" s="553"/>
      <c r="U841" s="553"/>
      <c r="V841" s="553"/>
      <c r="W841" s="553"/>
      <c r="X841" s="553"/>
      <c r="Y841" s="96"/>
      <c r="Z841" s="20"/>
      <c r="AA841" s="585"/>
      <c r="AB841" s="289"/>
      <c r="AC841" s="289"/>
      <c r="AD841" s="535">
        <f>AE841+AJ841</f>
        <v>0</v>
      </c>
      <c r="AE841" s="289"/>
      <c r="AF841" s="423"/>
      <c r="AG841" s="423"/>
      <c r="AH841" s="423"/>
      <c r="AI841" s="423"/>
      <c r="AJ841" s="289"/>
      <c r="AK841" s="20"/>
      <c r="AL841" s="20"/>
      <c r="AM841" s="20"/>
      <c r="AN841" s="20"/>
      <c r="AO841" s="20"/>
      <c r="AP841" s="20"/>
    </row>
    <row r="842" spans="1:42" ht="19.2" customHeight="1">
      <c r="A842" s="636"/>
      <c r="B842" s="637"/>
      <c r="C842" s="637"/>
      <c r="D842" s="638"/>
      <c r="E842" s="638"/>
      <c r="F842" s="635"/>
      <c r="G842" s="283"/>
      <c r="H842" s="199"/>
      <c r="I842" s="125"/>
      <c r="J842" s="245"/>
      <c r="K842" s="621"/>
      <c r="L842" s="241"/>
      <c r="M842" s="463"/>
      <c r="N842" s="245"/>
      <c r="O842" s="245"/>
      <c r="P842" s="245"/>
      <c r="Q842" s="553"/>
      <c r="R842" s="553"/>
      <c r="S842" s="553"/>
      <c r="T842" s="553"/>
      <c r="U842" s="553"/>
      <c r="V842" s="553"/>
      <c r="W842" s="553"/>
      <c r="X842" s="553"/>
      <c r="Y842" s="96"/>
      <c r="Z842" s="20"/>
      <c r="AA842" s="585"/>
      <c r="AB842" s="289"/>
      <c r="AC842" s="289"/>
      <c r="AD842" s="535"/>
      <c r="AE842" s="289"/>
      <c r="AF842" s="423"/>
      <c r="AG842" s="423"/>
      <c r="AH842" s="423"/>
      <c r="AI842" s="423"/>
      <c r="AJ842" s="289"/>
      <c r="AK842" s="20"/>
      <c r="AL842" s="20"/>
      <c r="AM842" s="20"/>
      <c r="AN842" s="20"/>
      <c r="AO842" s="20"/>
      <c r="AP842" s="20"/>
    </row>
    <row r="843" spans="1:42" ht="19.2" customHeight="1">
      <c r="A843" s="99"/>
      <c r="B843" s="203"/>
      <c r="C843" s="203" t="str">
        <f t="shared" si="322"/>
        <v>213</v>
      </c>
      <c r="D843" s="638" t="str">
        <f t="shared" si="320"/>
        <v>21302</v>
      </c>
      <c r="E843" s="219">
        <v>2130299</v>
      </c>
      <c r="F843" s="7" t="s">
        <v>608</v>
      </c>
      <c r="G843" s="283" t="s">
        <v>401</v>
      </c>
      <c r="H843" s="199" t="s">
        <v>65</v>
      </c>
      <c r="I843" s="125">
        <v>302</v>
      </c>
      <c r="J843" s="245">
        <v>250000</v>
      </c>
      <c r="K843" s="621">
        <f t="shared" si="318"/>
        <v>250000</v>
      </c>
      <c r="L843" s="241"/>
      <c r="M843" s="463">
        <v>250000</v>
      </c>
      <c r="N843" s="245"/>
      <c r="O843" s="245"/>
      <c r="P843" s="245"/>
      <c r="Q843" s="553"/>
      <c r="R843" s="553"/>
      <c r="S843" s="553"/>
      <c r="T843" s="553"/>
      <c r="U843" s="553"/>
      <c r="V843" s="553"/>
      <c r="W843" s="553"/>
      <c r="X843" s="553"/>
      <c r="Y843" s="96"/>
      <c r="Z843" s="34" t="s">
        <v>439</v>
      </c>
      <c r="AA843" s="586"/>
      <c r="AB843" s="548"/>
      <c r="AC843" s="548"/>
      <c r="AD843" s="535">
        <f t="shared" si="305"/>
        <v>0</v>
      </c>
      <c r="AE843" s="548"/>
      <c r="AF843" s="423"/>
      <c r="AG843" s="423"/>
      <c r="AH843" s="423"/>
      <c r="AI843" s="423"/>
      <c r="AJ843" s="289"/>
      <c r="AK843" s="20"/>
      <c r="AL843" s="20"/>
      <c r="AM843" s="20"/>
      <c r="AN843" s="20"/>
      <c r="AO843" s="20"/>
      <c r="AP843" s="20"/>
    </row>
    <row r="844" spans="1:42" ht="19.2" customHeight="1">
      <c r="A844" s="94"/>
      <c r="B844" s="203"/>
      <c r="C844" s="203" t="str">
        <f t="shared" ref="C844:C846" si="323">LEFT(E844,3)</f>
        <v>213</v>
      </c>
      <c r="D844" s="638" t="str">
        <f t="shared" ref="D844:D847" si="324">LEFT(E844,5)</f>
        <v>21302</v>
      </c>
      <c r="E844" s="219">
        <v>2130299</v>
      </c>
      <c r="F844" s="7" t="s">
        <v>608</v>
      </c>
      <c r="G844" s="34" t="s">
        <v>651</v>
      </c>
      <c r="H844" s="199" t="s">
        <v>70</v>
      </c>
      <c r="I844" s="125">
        <v>302</v>
      </c>
      <c r="J844" s="245">
        <v>50000</v>
      </c>
      <c r="K844" s="621">
        <f t="shared" si="318"/>
        <v>50000</v>
      </c>
      <c r="L844" s="241"/>
      <c r="M844" s="259">
        <v>50000</v>
      </c>
      <c r="N844" s="259"/>
      <c r="O844" s="259"/>
      <c r="P844" s="247"/>
      <c r="Q844" s="553"/>
      <c r="R844" s="553"/>
      <c r="S844" s="553"/>
      <c r="T844" s="553"/>
      <c r="U844" s="553"/>
      <c r="V844" s="553"/>
      <c r="W844" s="553"/>
      <c r="X844" s="553"/>
      <c r="Y844" s="96"/>
      <c r="Z844" s="34" t="s">
        <v>562</v>
      </c>
      <c r="AA844" s="586"/>
      <c r="AB844" s="548"/>
      <c r="AC844" s="548"/>
      <c r="AD844" s="535">
        <f t="shared" si="305"/>
        <v>0</v>
      </c>
      <c r="AE844" s="548"/>
      <c r="AF844" s="423"/>
      <c r="AG844" s="423"/>
      <c r="AH844" s="423"/>
      <c r="AI844" s="423"/>
      <c r="AJ844" s="289"/>
      <c r="AK844" s="20"/>
      <c r="AL844" s="20"/>
      <c r="AM844" s="20"/>
      <c r="AN844" s="20"/>
      <c r="AO844" s="20"/>
      <c r="AP844" s="20"/>
    </row>
    <row r="845" spans="1:42" ht="19.2" customHeight="1">
      <c r="A845" s="94"/>
      <c r="B845" s="203"/>
      <c r="C845" s="203" t="str">
        <f t="shared" si="323"/>
        <v>213</v>
      </c>
      <c r="D845" s="638" t="str">
        <f t="shared" si="324"/>
        <v>21302</v>
      </c>
      <c r="E845" s="219">
        <v>2130205</v>
      </c>
      <c r="F845" s="7" t="s">
        <v>608</v>
      </c>
      <c r="G845" s="34" t="s">
        <v>18</v>
      </c>
      <c r="H845" s="199" t="s">
        <v>702</v>
      </c>
      <c r="I845" s="125">
        <v>302</v>
      </c>
      <c r="J845" s="245">
        <v>100000</v>
      </c>
      <c r="K845" s="621">
        <f t="shared" si="318"/>
        <v>600000</v>
      </c>
      <c r="L845" s="241"/>
      <c r="M845" s="463"/>
      <c r="N845" s="140"/>
      <c r="O845" s="140"/>
      <c r="P845" s="97"/>
      <c r="Q845" s="558">
        <v>600000</v>
      </c>
      <c r="R845" s="560"/>
      <c r="S845" s="560"/>
      <c r="T845" s="560"/>
      <c r="U845" s="560"/>
      <c r="V845" s="560"/>
      <c r="W845" s="560"/>
      <c r="X845" s="558"/>
      <c r="Y845" s="97"/>
      <c r="Z845" s="20"/>
      <c r="AA845" s="585"/>
      <c r="AB845" s="289"/>
      <c r="AC845" s="289"/>
      <c r="AD845" s="535">
        <f t="shared" ref="AD845:AD916" si="325">AE845+AJ845</f>
        <v>0</v>
      </c>
      <c r="AE845" s="289"/>
      <c r="AF845" s="423"/>
      <c r="AG845" s="423"/>
      <c r="AH845" s="423"/>
      <c r="AI845" s="423"/>
      <c r="AJ845" s="289"/>
      <c r="AK845" s="20"/>
      <c r="AL845" s="20"/>
      <c r="AM845" s="20"/>
      <c r="AN845" s="20"/>
      <c r="AO845" s="20"/>
      <c r="AP845" s="20"/>
    </row>
    <row r="846" spans="1:42" ht="19.2" customHeight="1">
      <c r="A846" s="94"/>
      <c r="B846" s="203"/>
      <c r="C846" s="203" t="str">
        <f t="shared" si="323"/>
        <v>221</v>
      </c>
      <c r="D846" s="638" t="str">
        <f t="shared" si="324"/>
        <v>22101</v>
      </c>
      <c r="E846" s="219">
        <v>2210199</v>
      </c>
      <c r="F846" s="7" t="s">
        <v>608</v>
      </c>
      <c r="G846" s="34" t="s">
        <v>700</v>
      </c>
      <c r="H846" s="199" t="s">
        <v>702</v>
      </c>
      <c r="I846" s="125">
        <v>302</v>
      </c>
      <c r="J846" s="245">
        <v>1000000</v>
      </c>
      <c r="K846" s="621">
        <f>SUM(L846:W846)</f>
        <v>1000000</v>
      </c>
      <c r="L846" s="241"/>
      <c r="M846" s="463"/>
      <c r="N846" s="140"/>
      <c r="O846" s="140"/>
      <c r="P846" s="97"/>
      <c r="Q846" s="558"/>
      <c r="R846" s="560"/>
      <c r="S846" s="560"/>
      <c r="T846" s="560"/>
      <c r="U846" s="560"/>
      <c r="V846" s="560"/>
      <c r="W846" s="558">
        <v>1000000</v>
      </c>
      <c r="Y846" s="97"/>
      <c r="Z846" s="20"/>
      <c r="AA846" s="585"/>
      <c r="AB846" s="289"/>
      <c r="AC846" s="289"/>
      <c r="AD846" s="535">
        <f t="shared" si="325"/>
        <v>0</v>
      </c>
      <c r="AE846" s="289"/>
      <c r="AF846" s="423"/>
      <c r="AG846" s="423"/>
      <c r="AH846" s="423"/>
      <c r="AI846" s="423"/>
      <c r="AJ846" s="289"/>
      <c r="AK846" s="20"/>
      <c r="AL846" s="20"/>
      <c r="AM846" s="20"/>
      <c r="AN846" s="20"/>
      <c r="AO846" s="20"/>
      <c r="AP846" s="20"/>
    </row>
    <row r="847" spans="1:42" ht="19.2" customHeight="1">
      <c r="A847" s="94"/>
      <c r="B847" s="203"/>
      <c r="C847" s="203"/>
      <c r="D847" s="638" t="str">
        <f t="shared" si="324"/>
        <v/>
      </c>
      <c r="E847" s="219"/>
      <c r="F847" s="7"/>
      <c r="G847" s="291"/>
      <c r="H847" s="37"/>
      <c r="I847" s="125"/>
      <c r="J847" s="250"/>
      <c r="K847" s="621">
        <f t="shared" si="318"/>
        <v>0</v>
      </c>
      <c r="L847" s="241"/>
      <c r="M847" s="271"/>
      <c r="N847" s="259"/>
      <c r="O847" s="259"/>
      <c r="P847" s="247"/>
      <c r="Q847" s="556"/>
      <c r="R847" s="556"/>
      <c r="S847" s="556"/>
      <c r="T847" s="556"/>
      <c r="U847" s="556"/>
      <c r="V847" s="556"/>
      <c r="W847" s="556"/>
      <c r="X847" s="556"/>
      <c r="Y847" s="98"/>
      <c r="Z847" s="20"/>
      <c r="AA847" s="585"/>
      <c r="AB847" s="289"/>
      <c r="AC847" s="289"/>
      <c r="AD847" s="535">
        <f t="shared" si="325"/>
        <v>0</v>
      </c>
      <c r="AE847" s="289"/>
      <c r="AF847" s="423"/>
      <c r="AG847" s="423"/>
      <c r="AH847" s="423"/>
      <c r="AI847" s="423"/>
      <c r="AJ847" s="289"/>
      <c r="AK847" s="20"/>
      <c r="AL847" s="20"/>
      <c r="AM847" s="20"/>
      <c r="AN847" s="20"/>
      <c r="AO847" s="20"/>
      <c r="AP847" s="20"/>
    </row>
    <row r="848" spans="1:42" ht="19.2" customHeight="1">
      <c r="A848" s="94"/>
      <c r="B848" s="203"/>
      <c r="C848" s="203"/>
      <c r="D848" s="638"/>
      <c r="E848" s="219"/>
      <c r="F848" s="7"/>
      <c r="G848" s="34"/>
      <c r="H848" s="199"/>
      <c r="I848" s="125"/>
      <c r="J848" s="245"/>
      <c r="K848" s="621">
        <f t="shared" si="318"/>
        <v>0</v>
      </c>
      <c r="L848" s="241"/>
      <c r="M848" s="463"/>
      <c r="N848" s="140"/>
      <c r="O848" s="140"/>
      <c r="P848" s="97"/>
      <c r="Q848" s="558"/>
      <c r="R848" s="558"/>
      <c r="S848" s="558"/>
      <c r="T848" s="558"/>
      <c r="U848" s="558"/>
      <c r="V848" s="558"/>
      <c r="W848" s="558"/>
      <c r="X848" s="558"/>
      <c r="Y848" s="97"/>
      <c r="Z848" s="20"/>
      <c r="AA848" s="585"/>
      <c r="AB848" s="289"/>
      <c r="AC848" s="289"/>
      <c r="AD848" s="535">
        <f t="shared" si="325"/>
        <v>0</v>
      </c>
      <c r="AE848" s="289"/>
      <c r="AF848" s="423"/>
      <c r="AG848" s="423"/>
      <c r="AH848" s="423"/>
      <c r="AI848" s="423"/>
      <c r="AJ848" s="289"/>
      <c r="AK848" s="20"/>
      <c r="AL848" s="20"/>
      <c r="AM848" s="20"/>
      <c r="AN848" s="20"/>
      <c r="AO848" s="20"/>
      <c r="AP848" s="20"/>
    </row>
    <row r="849" spans="1:42" ht="19.2" customHeight="1">
      <c r="A849" s="99" t="s">
        <v>599</v>
      </c>
      <c r="B849" s="203">
        <v>4</v>
      </c>
      <c r="C849" s="203"/>
      <c r="D849" s="638" t="str">
        <f t="shared" ref="D849" si="326">LEFT(E849,5)</f>
        <v/>
      </c>
      <c r="E849" s="219"/>
      <c r="F849" s="7"/>
      <c r="G849" s="34"/>
      <c r="H849" s="199"/>
      <c r="I849" s="125"/>
      <c r="J849" s="245">
        <v>6377955</v>
      </c>
      <c r="K849" s="621">
        <f t="shared" si="318"/>
        <v>3450269</v>
      </c>
      <c r="L849" s="241">
        <f t="shared" ref="L849:X849" si="327">SUM(L850:L867)</f>
        <v>310808</v>
      </c>
      <c r="M849" s="274">
        <f t="shared" si="327"/>
        <v>423893</v>
      </c>
      <c r="N849" s="274">
        <f t="shared" si="327"/>
        <v>35568</v>
      </c>
      <c r="O849" s="274">
        <f t="shared" si="327"/>
        <v>0</v>
      </c>
      <c r="P849" s="274">
        <f t="shared" si="327"/>
        <v>0</v>
      </c>
      <c r="Q849" s="274">
        <f t="shared" si="327"/>
        <v>0</v>
      </c>
      <c r="R849" s="274">
        <f t="shared" si="327"/>
        <v>0</v>
      </c>
      <c r="S849" s="274"/>
      <c r="T849" s="274"/>
      <c r="U849" s="274"/>
      <c r="V849" s="274">
        <f t="shared" si="327"/>
        <v>0</v>
      </c>
      <c r="W849" s="274">
        <f>SUM(W850:W867)</f>
        <v>2680000</v>
      </c>
      <c r="X849" s="553">
        <f t="shared" si="327"/>
        <v>0</v>
      </c>
      <c r="Y849" s="96"/>
      <c r="Z849" s="20"/>
      <c r="AA849" s="585"/>
      <c r="AB849" s="289"/>
      <c r="AC849" s="289"/>
      <c r="AD849" s="535">
        <f t="shared" si="325"/>
        <v>0</v>
      </c>
      <c r="AE849" s="289"/>
      <c r="AF849" s="423"/>
      <c r="AG849" s="423"/>
      <c r="AH849" s="423"/>
      <c r="AI849" s="423"/>
      <c r="AJ849" s="289"/>
      <c r="AK849" s="20"/>
      <c r="AL849" s="20"/>
      <c r="AM849" s="20"/>
      <c r="AN849" s="20"/>
      <c r="AO849" s="20"/>
      <c r="AP849" s="20"/>
    </row>
    <row r="850" spans="1:42" ht="19.2" customHeight="1">
      <c r="A850" s="99"/>
      <c r="B850" s="203"/>
      <c r="C850" s="203" t="str">
        <f>LEFT(E850,3)</f>
        <v>213</v>
      </c>
      <c r="D850" s="638" t="str">
        <f t="shared" ref="D850:D861" si="328">LEFT(E850,5)</f>
        <v>21303</v>
      </c>
      <c r="E850" s="219">
        <v>2130301</v>
      </c>
      <c r="F850" s="7" t="s">
        <v>599</v>
      </c>
      <c r="G850" s="283" t="s">
        <v>375</v>
      </c>
      <c r="H850" s="125" t="s">
        <v>65</v>
      </c>
      <c r="I850" s="125">
        <v>301</v>
      </c>
      <c r="J850" s="245">
        <v>252600</v>
      </c>
      <c r="K850" s="621">
        <f t="shared" si="318"/>
        <v>232992</v>
      </c>
      <c r="L850" s="241">
        <v>232992</v>
      </c>
      <c r="M850" s="463"/>
      <c r="N850" s="245"/>
      <c r="O850" s="245"/>
      <c r="P850" s="245"/>
      <c r="Q850" s="553"/>
      <c r="R850" s="553"/>
      <c r="S850" s="553"/>
      <c r="T850" s="553"/>
      <c r="U850" s="553"/>
      <c r="V850" s="553"/>
      <c r="W850" s="553"/>
      <c r="X850" s="553"/>
      <c r="Y850" s="96"/>
      <c r="Z850" s="20"/>
      <c r="AA850" s="585"/>
      <c r="AB850" s="289"/>
      <c r="AC850" s="289"/>
      <c r="AD850" s="535">
        <f t="shared" si="325"/>
        <v>0</v>
      </c>
      <c r="AE850" s="289"/>
      <c r="AF850" s="423"/>
      <c r="AG850" s="423"/>
      <c r="AH850" s="423"/>
      <c r="AI850" s="423"/>
      <c r="AJ850" s="289"/>
      <c r="AK850" s="20"/>
      <c r="AL850" s="20"/>
      <c r="AM850" s="20"/>
      <c r="AN850" s="20"/>
      <c r="AO850" s="20"/>
      <c r="AP850" s="20"/>
    </row>
    <row r="851" spans="1:42" ht="19.2" customHeight="1">
      <c r="A851" s="99"/>
      <c r="B851" s="203"/>
      <c r="C851" s="203" t="str">
        <f>LEFT(E851,3)</f>
        <v>213</v>
      </c>
      <c r="D851" s="638" t="str">
        <f t="shared" si="328"/>
        <v>21303</v>
      </c>
      <c r="E851" s="219">
        <v>2130301</v>
      </c>
      <c r="F851" s="7" t="s">
        <v>599</v>
      </c>
      <c r="G851" s="283" t="s">
        <v>376</v>
      </c>
      <c r="H851" s="125" t="s">
        <v>65</v>
      </c>
      <c r="I851" s="125">
        <v>301</v>
      </c>
      <c r="J851" s="245">
        <v>60000</v>
      </c>
      <c r="K851" s="621">
        <f t="shared" si="318"/>
        <v>44000</v>
      </c>
      <c r="L851" s="281">
        <v>44000</v>
      </c>
      <c r="M851" s="463"/>
      <c r="N851" s="245"/>
      <c r="O851" s="245"/>
      <c r="P851" s="245"/>
      <c r="Q851" s="553"/>
      <c r="R851" s="553"/>
      <c r="S851" s="553"/>
      <c r="T851" s="553"/>
      <c r="U851" s="553"/>
      <c r="V851" s="553"/>
      <c r="W851" s="553"/>
      <c r="X851" s="553"/>
      <c r="Y851" s="96"/>
      <c r="Z851" s="20"/>
      <c r="AA851" s="585"/>
      <c r="AB851" s="289"/>
      <c r="AC851" s="289"/>
      <c r="AD851" s="535">
        <f t="shared" si="325"/>
        <v>0</v>
      </c>
      <c r="AE851" s="289"/>
      <c r="AF851" s="423"/>
      <c r="AG851" s="423"/>
      <c r="AH851" s="423"/>
      <c r="AI851" s="423"/>
      <c r="AJ851" s="289"/>
      <c r="AK851" s="20"/>
      <c r="AL851" s="20"/>
      <c r="AM851" s="20"/>
      <c r="AN851" s="20"/>
      <c r="AO851" s="20"/>
      <c r="AP851" s="20"/>
    </row>
    <row r="852" spans="1:42" ht="19.2" customHeight="1">
      <c r="A852" s="99"/>
      <c r="B852" s="203"/>
      <c r="C852" s="203" t="str">
        <f t="shared" ref="C852:C861" si="329">LEFT(E852,3)</f>
        <v>213</v>
      </c>
      <c r="D852" s="638" t="str">
        <f t="shared" si="328"/>
        <v>21303</v>
      </c>
      <c r="E852" s="219">
        <v>2130301</v>
      </c>
      <c r="F852" s="7" t="s">
        <v>599</v>
      </c>
      <c r="G852" s="283" t="s">
        <v>377</v>
      </c>
      <c r="H852" s="125" t="s">
        <v>65</v>
      </c>
      <c r="I852" s="125">
        <v>301</v>
      </c>
      <c r="J852" s="245">
        <v>21050</v>
      </c>
      <c r="K852" s="621">
        <f t="shared" si="318"/>
        <v>19416</v>
      </c>
      <c r="L852" s="241">
        <v>19416</v>
      </c>
      <c r="M852" s="463"/>
      <c r="N852" s="245"/>
      <c r="O852" s="245"/>
      <c r="P852" s="245"/>
      <c r="Q852" s="553"/>
      <c r="R852" s="553"/>
      <c r="S852" s="553"/>
      <c r="T852" s="553"/>
      <c r="U852" s="553"/>
      <c r="V852" s="553"/>
      <c r="W852" s="553"/>
      <c r="X852" s="553"/>
      <c r="Y852" s="96"/>
      <c r="Z852" s="20"/>
      <c r="AA852" s="585"/>
      <c r="AB852" s="289"/>
      <c r="AC852" s="289"/>
      <c r="AD852" s="535">
        <f t="shared" si="325"/>
        <v>0</v>
      </c>
      <c r="AE852" s="289"/>
      <c r="AF852" s="423"/>
      <c r="AG852" s="423"/>
      <c r="AH852" s="423"/>
      <c r="AI852" s="423"/>
      <c r="AJ852" s="289"/>
      <c r="AK852" s="20"/>
      <c r="AL852" s="20"/>
      <c r="AM852" s="20"/>
      <c r="AN852" s="20"/>
      <c r="AO852" s="20"/>
      <c r="AP852" s="20"/>
    </row>
    <row r="853" spans="1:42" ht="19.2" customHeight="1">
      <c r="A853" s="99"/>
      <c r="B853" s="203"/>
      <c r="C853" s="203" t="str">
        <f t="shared" si="329"/>
        <v>213</v>
      </c>
      <c r="D853" s="638" t="str">
        <f t="shared" si="328"/>
        <v>21303</v>
      </c>
      <c r="E853" s="219">
        <v>2130301</v>
      </c>
      <c r="F853" s="7" t="s">
        <v>599</v>
      </c>
      <c r="G853" s="283" t="s">
        <v>917</v>
      </c>
      <c r="H853" s="125" t="s">
        <v>65</v>
      </c>
      <c r="I853" s="125">
        <v>301</v>
      </c>
      <c r="J853" s="245">
        <v>21600</v>
      </c>
      <c r="K853" s="621">
        <f t="shared" si="318"/>
        <v>14400</v>
      </c>
      <c r="L853" s="241">
        <v>14400</v>
      </c>
      <c r="M853" s="463"/>
      <c r="N853" s="245"/>
      <c r="O853" s="245"/>
      <c r="P853" s="245"/>
      <c r="Q853" s="553"/>
      <c r="R853" s="553"/>
      <c r="S853" s="553"/>
      <c r="T853" s="553"/>
      <c r="U853" s="553"/>
      <c r="V853" s="553"/>
      <c r="W853" s="553"/>
      <c r="X853" s="553"/>
      <c r="Y853" s="96"/>
      <c r="Z853" s="20"/>
      <c r="AA853" s="585"/>
      <c r="AB853" s="289"/>
      <c r="AC853" s="289"/>
      <c r="AD853" s="535">
        <f t="shared" si="325"/>
        <v>0</v>
      </c>
      <c r="AE853" s="289"/>
      <c r="AF853" s="423"/>
      <c r="AG853" s="423"/>
      <c r="AH853" s="423"/>
      <c r="AI853" s="423"/>
      <c r="AJ853" s="289"/>
      <c r="AK853" s="20"/>
      <c r="AL853" s="20"/>
      <c r="AM853" s="20"/>
      <c r="AN853" s="20"/>
      <c r="AO853" s="20"/>
      <c r="AP853" s="20"/>
    </row>
    <row r="854" spans="1:42" ht="19.2" customHeight="1">
      <c r="A854" s="99"/>
      <c r="B854" s="203"/>
      <c r="C854" s="203" t="str">
        <f t="shared" si="329"/>
        <v>213</v>
      </c>
      <c r="D854" s="638" t="str">
        <f t="shared" si="328"/>
        <v>21303</v>
      </c>
      <c r="E854" s="219">
        <v>2130301</v>
      </c>
      <c r="F854" s="7" t="s">
        <v>599</v>
      </c>
      <c r="G854" s="283" t="s">
        <v>916</v>
      </c>
      <c r="H854" s="125" t="s">
        <v>65</v>
      </c>
      <c r="I854" s="124">
        <v>302</v>
      </c>
      <c r="J854" s="245">
        <v>50400</v>
      </c>
      <c r="K854" s="621">
        <f t="shared" si="318"/>
        <v>33600</v>
      </c>
      <c r="L854" s="241"/>
      <c r="M854" s="245">
        <v>33600</v>
      </c>
      <c r="O854" s="245"/>
      <c r="P854" s="245"/>
      <c r="Q854" s="553"/>
      <c r="R854" s="553"/>
      <c r="S854" s="553"/>
      <c r="T854" s="553"/>
      <c r="U854" s="553"/>
      <c r="V854" s="553"/>
      <c r="W854" s="553"/>
      <c r="X854" s="553"/>
      <c r="Y854" s="96"/>
      <c r="Z854" s="20"/>
      <c r="AA854" s="585"/>
      <c r="AB854" s="289"/>
      <c r="AC854" s="289"/>
      <c r="AD854" s="535">
        <f t="shared" si="325"/>
        <v>0</v>
      </c>
      <c r="AE854" s="289"/>
      <c r="AF854" s="423"/>
      <c r="AG854" s="423"/>
      <c r="AH854" s="423"/>
      <c r="AI854" s="423"/>
      <c r="AJ854" s="289"/>
      <c r="AK854" s="20"/>
      <c r="AL854" s="20"/>
      <c r="AM854" s="20"/>
      <c r="AN854" s="20"/>
      <c r="AO854" s="20"/>
      <c r="AP854" s="20"/>
    </row>
    <row r="855" spans="1:42" ht="19.2" customHeight="1">
      <c r="A855" s="99"/>
      <c r="B855" s="203"/>
      <c r="C855" s="203" t="str">
        <f t="shared" si="329"/>
        <v>213</v>
      </c>
      <c r="D855" s="638" t="str">
        <f t="shared" si="328"/>
        <v>21303</v>
      </c>
      <c r="E855" s="219">
        <v>2130301</v>
      </c>
      <c r="F855" s="7" t="s">
        <v>599</v>
      </c>
      <c r="G855" s="283" t="s">
        <v>378</v>
      </c>
      <c r="H855" s="125" t="s">
        <v>65</v>
      </c>
      <c r="I855" s="125">
        <v>303</v>
      </c>
      <c r="J855" s="245">
        <v>30312</v>
      </c>
      <c r="K855" s="621">
        <f t="shared" si="318"/>
        <v>35568</v>
      </c>
      <c r="L855" s="241"/>
      <c r="M855" s="463"/>
      <c r="N855" s="245">
        <v>35568</v>
      </c>
      <c r="O855" s="245"/>
      <c r="P855" s="245"/>
      <c r="Q855" s="553"/>
      <c r="R855" s="553"/>
      <c r="S855" s="553"/>
      <c r="T855" s="553"/>
      <c r="U855" s="553"/>
      <c r="V855" s="553"/>
      <c r="W855" s="553"/>
      <c r="X855" s="553"/>
      <c r="Y855" s="96"/>
      <c r="Z855" s="20"/>
      <c r="AA855" s="585"/>
      <c r="AB855" s="289"/>
      <c r="AC855" s="289"/>
      <c r="AD855" s="535">
        <f t="shared" si="325"/>
        <v>0</v>
      </c>
      <c r="AE855" s="289"/>
      <c r="AF855" s="423"/>
      <c r="AG855" s="423"/>
      <c r="AH855" s="423"/>
      <c r="AI855" s="423"/>
      <c r="AJ855" s="289"/>
      <c r="AK855" s="20"/>
      <c r="AL855" s="20"/>
      <c r="AM855" s="20"/>
      <c r="AN855" s="20"/>
      <c r="AO855" s="20"/>
      <c r="AP855" s="20"/>
    </row>
    <row r="856" spans="1:42" ht="19.2" customHeight="1">
      <c r="A856" s="99"/>
      <c r="B856" s="203"/>
      <c r="C856" s="203" t="str">
        <f t="shared" si="329"/>
        <v>213</v>
      </c>
      <c r="D856" s="638" t="str">
        <f t="shared" si="328"/>
        <v>21303</v>
      </c>
      <c r="E856" s="219">
        <v>2130301</v>
      </c>
      <c r="F856" s="7" t="s">
        <v>599</v>
      </c>
      <c r="G856" s="283" t="s">
        <v>404</v>
      </c>
      <c r="H856" s="125" t="s">
        <v>65</v>
      </c>
      <c r="I856" s="125">
        <v>302</v>
      </c>
      <c r="J856" s="245">
        <v>20000</v>
      </c>
      <c r="K856" s="621">
        <f t="shared" si="318"/>
        <v>20000</v>
      </c>
      <c r="L856" s="241"/>
      <c r="M856" s="463">
        <v>20000</v>
      </c>
      <c r="N856" s="245"/>
      <c r="O856" s="245"/>
      <c r="P856" s="245"/>
      <c r="Q856" s="553"/>
      <c r="R856" s="553"/>
      <c r="S856" s="553"/>
      <c r="T856" s="553"/>
      <c r="U856" s="553"/>
      <c r="V856" s="553"/>
      <c r="W856" s="553"/>
      <c r="X856" s="553"/>
      <c r="Y856" s="96"/>
      <c r="Z856" s="20"/>
      <c r="AA856" s="585"/>
      <c r="AB856" s="289"/>
      <c r="AC856" s="289"/>
      <c r="AD856" s="535">
        <f t="shared" si="325"/>
        <v>0</v>
      </c>
      <c r="AE856" s="289"/>
      <c r="AF856" s="423"/>
      <c r="AG856" s="423"/>
      <c r="AH856" s="423"/>
      <c r="AI856" s="423"/>
      <c r="AJ856" s="289"/>
      <c r="AK856" s="20"/>
      <c r="AL856" s="20"/>
      <c r="AM856" s="20"/>
      <c r="AN856" s="20"/>
      <c r="AO856" s="20"/>
      <c r="AP856" s="20"/>
    </row>
    <row r="857" spans="1:42" ht="19.2" customHeight="1">
      <c r="A857" s="99"/>
      <c r="B857" s="203"/>
      <c r="C857" s="203" t="str">
        <f t="shared" si="329"/>
        <v>213</v>
      </c>
      <c r="D857" s="638" t="str">
        <f t="shared" si="328"/>
        <v>21303</v>
      </c>
      <c r="E857" s="219">
        <v>2130301</v>
      </c>
      <c r="F857" s="635" t="s">
        <v>599</v>
      </c>
      <c r="G857" s="283" t="s">
        <v>382</v>
      </c>
      <c r="H857" s="125" t="s">
        <v>65</v>
      </c>
      <c r="I857" s="125">
        <v>302</v>
      </c>
      <c r="J857" s="245">
        <v>6000</v>
      </c>
      <c r="K857" s="621">
        <f t="shared" si="318"/>
        <v>4000</v>
      </c>
      <c r="L857" s="241"/>
      <c r="M857" s="463">
        <v>4000</v>
      </c>
      <c r="N857" s="245"/>
      <c r="O857" s="245"/>
      <c r="P857" s="245"/>
      <c r="Q857" s="553"/>
      <c r="R857" s="553"/>
      <c r="S857" s="553"/>
      <c r="T857" s="553"/>
      <c r="U857" s="553"/>
      <c r="V857" s="553"/>
      <c r="W857" s="553"/>
      <c r="X857" s="553"/>
      <c r="Y857" s="96"/>
      <c r="Z857" s="20"/>
      <c r="AA857" s="585"/>
      <c r="AB857" s="289"/>
      <c r="AC857" s="289"/>
      <c r="AD857" s="535">
        <f t="shared" si="325"/>
        <v>0</v>
      </c>
      <c r="AE857" s="289"/>
      <c r="AF857" s="423"/>
      <c r="AG857" s="423"/>
      <c r="AH857" s="423"/>
      <c r="AI857" s="423"/>
      <c r="AJ857" s="289"/>
      <c r="AK857" s="20"/>
      <c r="AL857" s="20"/>
      <c r="AM857" s="20"/>
      <c r="AN857" s="20"/>
      <c r="AO857" s="20"/>
      <c r="AP857" s="20"/>
    </row>
    <row r="858" spans="1:42" ht="19.2" customHeight="1">
      <c r="A858" s="94"/>
      <c r="B858" s="203"/>
      <c r="C858" s="203" t="str">
        <f>LEFT(E858,3)</f>
        <v>213</v>
      </c>
      <c r="D858" s="638" t="str">
        <f>LEFT(E858,5)</f>
        <v>21303</v>
      </c>
      <c r="E858" s="219">
        <v>2130301</v>
      </c>
      <c r="F858" s="7" t="s">
        <v>599</v>
      </c>
      <c r="G858" s="291" t="s">
        <v>681</v>
      </c>
      <c r="H858" s="125" t="s">
        <v>71</v>
      </c>
      <c r="I858" s="125">
        <v>302</v>
      </c>
      <c r="J858" s="127">
        <v>20000</v>
      </c>
      <c r="K858" s="621">
        <f>SUM(L858:X858)</f>
        <v>20000</v>
      </c>
      <c r="L858" s="241"/>
      <c r="M858" s="271">
        <v>20000</v>
      </c>
      <c r="N858" s="259"/>
      <c r="O858" s="259"/>
      <c r="P858" s="247"/>
      <c r="Q858" s="553"/>
      <c r="R858" s="553"/>
      <c r="S858" s="553"/>
      <c r="T858" s="553"/>
      <c r="U858" s="553"/>
      <c r="V858" s="553"/>
      <c r="W858" s="553"/>
      <c r="X858" s="553"/>
      <c r="Y858" s="96"/>
      <c r="Z858" s="20"/>
      <c r="AA858" s="585"/>
      <c r="AB858" s="289"/>
      <c r="AC858" s="289"/>
      <c r="AD858" s="535">
        <f>AE858+AJ858</f>
        <v>0</v>
      </c>
      <c r="AE858" s="289"/>
      <c r="AF858" s="423"/>
      <c r="AG858" s="423"/>
      <c r="AH858" s="423"/>
      <c r="AI858" s="423"/>
      <c r="AJ858" s="289"/>
      <c r="AK858" s="20"/>
      <c r="AL858" s="20"/>
      <c r="AM858" s="20"/>
      <c r="AN858" s="20"/>
      <c r="AO858" s="20"/>
      <c r="AP858" s="20"/>
    </row>
    <row r="859" spans="1:42" ht="19.2" customHeight="1">
      <c r="A859" s="94"/>
      <c r="B859" s="637"/>
      <c r="C859" s="637" t="str">
        <f>LEFT(E859,3)</f>
        <v>213</v>
      </c>
      <c r="D859" s="638" t="str">
        <f>LEFT(E859,5)</f>
        <v>21303</v>
      </c>
      <c r="E859" s="638">
        <v>2130301</v>
      </c>
      <c r="F859" s="635" t="s">
        <v>599</v>
      </c>
      <c r="G859" s="283" t="s">
        <v>2457</v>
      </c>
      <c r="H859" s="125" t="s">
        <v>71</v>
      </c>
      <c r="I859" s="125">
        <v>302</v>
      </c>
      <c r="J859" s="127"/>
      <c r="K859" s="621">
        <f>SUM(L859:X859)</f>
        <v>4000</v>
      </c>
      <c r="L859" s="241"/>
      <c r="M859" s="271">
        <v>4000</v>
      </c>
      <c r="N859" s="259"/>
      <c r="O859" s="259"/>
      <c r="P859" s="247"/>
      <c r="Q859" s="553"/>
      <c r="R859" s="553"/>
      <c r="S859" s="553"/>
      <c r="T859" s="553"/>
      <c r="U859" s="553"/>
      <c r="V859" s="553"/>
      <c r="W859" s="553"/>
      <c r="X859" s="553"/>
      <c r="Y859" s="96"/>
      <c r="Z859" s="20"/>
      <c r="AA859" s="585"/>
      <c r="AB859" s="289"/>
      <c r="AC859" s="289"/>
      <c r="AD859" s="535"/>
      <c r="AE859" s="289"/>
      <c r="AF859" s="423"/>
      <c r="AG859" s="423"/>
      <c r="AH859" s="423"/>
      <c r="AI859" s="423"/>
      <c r="AJ859" s="289"/>
      <c r="AK859" s="20"/>
      <c r="AL859" s="20"/>
      <c r="AM859" s="20"/>
      <c r="AN859" s="20"/>
      <c r="AO859" s="20"/>
      <c r="AP859" s="20"/>
    </row>
    <row r="860" spans="1:42" ht="19.2" customHeight="1">
      <c r="A860" s="636"/>
      <c r="B860" s="637"/>
      <c r="C860" s="637"/>
      <c r="D860" s="638"/>
      <c r="E860" s="638"/>
      <c r="F860" s="635"/>
      <c r="G860" s="283"/>
      <c r="H860" s="125"/>
      <c r="I860" s="125"/>
      <c r="J860" s="245"/>
      <c r="K860" s="621"/>
      <c r="L860" s="241"/>
      <c r="M860" s="463"/>
      <c r="N860" s="245"/>
      <c r="O860" s="245"/>
      <c r="P860" s="245"/>
      <c r="Q860" s="553"/>
      <c r="R860" s="553"/>
      <c r="S860" s="553"/>
      <c r="T860" s="553"/>
      <c r="U860" s="553"/>
      <c r="V860" s="553"/>
      <c r="W860" s="553"/>
      <c r="X860" s="553"/>
      <c r="Y860" s="96"/>
      <c r="Z860" s="34"/>
      <c r="AA860" s="586"/>
      <c r="AB860" s="548"/>
      <c r="AC860" s="548"/>
      <c r="AD860" s="535"/>
      <c r="AE860" s="548"/>
      <c r="AF860" s="423"/>
      <c r="AG860" s="423"/>
      <c r="AH860" s="423"/>
      <c r="AI860" s="423"/>
      <c r="AJ860" s="289"/>
      <c r="AK860" s="20"/>
      <c r="AL860" s="20"/>
      <c r="AM860" s="20"/>
      <c r="AN860" s="20"/>
      <c r="AO860" s="20"/>
      <c r="AP860" s="20"/>
    </row>
    <row r="861" spans="1:42" ht="19.2" customHeight="1">
      <c r="A861" s="99"/>
      <c r="B861" s="203"/>
      <c r="C861" s="203" t="str">
        <f t="shared" si="329"/>
        <v>213</v>
      </c>
      <c r="D861" s="638" t="str">
        <f t="shared" si="328"/>
        <v>21303</v>
      </c>
      <c r="E861" s="219">
        <v>2130301</v>
      </c>
      <c r="F861" s="7" t="s">
        <v>599</v>
      </c>
      <c r="G861" s="283" t="s">
        <v>401</v>
      </c>
      <c r="H861" s="125" t="s">
        <v>65</v>
      </c>
      <c r="I861" s="125">
        <v>302</v>
      </c>
      <c r="J861" s="245">
        <v>50000</v>
      </c>
      <c r="K861" s="621">
        <f t="shared" si="318"/>
        <v>50000</v>
      </c>
      <c r="L861" s="241"/>
      <c r="M861" s="463">
        <v>50000</v>
      </c>
      <c r="N861" s="245"/>
      <c r="O861" s="245"/>
      <c r="P861" s="245"/>
      <c r="Q861" s="553"/>
      <c r="R861" s="553"/>
      <c r="S861" s="553"/>
      <c r="T861" s="553"/>
      <c r="U861" s="553"/>
      <c r="V861" s="553"/>
      <c r="W861" s="553"/>
      <c r="X861" s="553"/>
      <c r="Y861" s="96"/>
      <c r="Z861" s="34" t="s">
        <v>439</v>
      </c>
      <c r="AA861" s="586"/>
      <c r="AB861" s="548"/>
      <c r="AC861" s="548"/>
      <c r="AD861" s="535">
        <f t="shared" si="325"/>
        <v>0</v>
      </c>
      <c r="AE861" s="548"/>
      <c r="AF861" s="423"/>
      <c r="AG861" s="423"/>
      <c r="AH861" s="423"/>
      <c r="AI861" s="423"/>
      <c r="AJ861" s="289"/>
      <c r="AK861" s="20"/>
      <c r="AL861" s="20"/>
      <c r="AM861" s="20"/>
      <c r="AN861" s="20"/>
      <c r="AO861" s="20"/>
      <c r="AP861" s="20"/>
    </row>
    <row r="862" spans="1:42" ht="19.2" customHeight="1">
      <c r="A862" s="94"/>
      <c r="B862" s="203"/>
      <c r="C862" s="203" t="str">
        <f t="shared" ref="C862:C867" si="330">LEFT(E862,3)</f>
        <v>213</v>
      </c>
      <c r="D862" s="638" t="str">
        <f t="shared" ref="D862:D867" si="331">LEFT(E862,5)</f>
        <v>21303</v>
      </c>
      <c r="E862" s="219">
        <v>2130301</v>
      </c>
      <c r="F862" s="7" t="s">
        <v>599</v>
      </c>
      <c r="G862" s="291" t="s">
        <v>651</v>
      </c>
      <c r="H862" s="125" t="s">
        <v>71</v>
      </c>
      <c r="I862" s="125">
        <v>302</v>
      </c>
      <c r="J862" s="127">
        <v>100000</v>
      </c>
      <c r="K862" s="621">
        <f t="shared" si="318"/>
        <v>100000</v>
      </c>
      <c r="L862" s="241"/>
      <c r="M862" s="259">
        <v>100000</v>
      </c>
      <c r="N862" s="259"/>
      <c r="O862" s="259"/>
      <c r="P862" s="247"/>
      <c r="Q862" s="553"/>
      <c r="R862" s="553"/>
      <c r="S862" s="553"/>
      <c r="T862" s="553"/>
      <c r="U862" s="553"/>
      <c r="V862" s="553"/>
      <c r="W862" s="553"/>
      <c r="X862" s="553"/>
      <c r="Y862" s="96"/>
      <c r="Z862" s="34" t="s">
        <v>562</v>
      </c>
      <c r="AA862" s="586"/>
      <c r="AB862" s="548"/>
      <c r="AC862" s="548"/>
      <c r="AD862" s="535">
        <f t="shared" si="325"/>
        <v>0</v>
      </c>
      <c r="AE862" s="548"/>
      <c r="AF862" s="423"/>
      <c r="AG862" s="423"/>
      <c r="AH862" s="423"/>
      <c r="AI862" s="423"/>
      <c r="AJ862" s="289"/>
      <c r="AK862" s="20"/>
      <c r="AL862" s="20"/>
      <c r="AM862" s="20"/>
      <c r="AN862" s="20"/>
      <c r="AO862" s="20"/>
      <c r="AP862" s="20"/>
    </row>
    <row r="863" spans="1:42" ht="19.2" customHeight="1">
      <c r="A863" s="94"/>
      <c r="B863" s="203"/>
      <c r="C863" s="203" t="str">
        <f t="shared" si="330"/>
        <v>213</v>
      </c>
      <c r="D863" s="638" t="str">
        <f t="shared" si="331"/>
        <v>21303</v>
      </c>
      <c r="E863" s="219">
        <v>2130301</v>
      </c>
      <c r="F863" s="7" t="s">
        <v>599</v>
      </c>
      <c r="G863" s="291" t="s">
        <v>63</v>
      </c>
      <c r="H863" s="125" t="s">
        <v>71</v>
      </c>
      <c r="I863" s="125">
        <v>302</v>
      </c>
      <c r="J863" s="127">
        <v>92293</v>
      </c>
      <c r="K863" s="621">
        <f t="shared" si="318"/>
        <v>92293</v>
      </c>
      <c r="L863" s="241"/>
      <c r="M863" s="271">
        <v>92293</v>
      </c>
      <c r="N863" s="259"/>
      <c r="P863" s="247"/>
      <c r="Q863" s="553"/>
      <c r="R863" s="553"/>
      <c r="S863" s="553"/>
      <c r="T863" s="553"/>
      <c r="U863" s="553"/>
      <c r="V863" s="553"/>
      <c r="W863" s="553"/>
      <c r="X863" s="553"/>
      <c r="Y863" s="96"/>
      <c r="Z863" s="20"/>
      <c r="AA863" s="585"/>
      <c r="AB863" s="289"/>
      <c r="AC863" s="289"/>
      <c r="AD863" s="535">
        <f t="shared" si="325"/>
        <v>0</v>
      </c>
      <c r="AE863" s="289"/>
      <c r="AF863" s="423"/>
      <c r="AG863" s="423"/>
      <c r="AH863" s="423"/>
      <c r="AI863" s="423"/>
      <c r="AJ863" s="289"/>
      <c r="AK863" s="20"/>
      <c r="AL863" s="20"/>
      <c r="AM863" s="20"/>
      <c r="AN863" s="20"/>
      <c r="AO863" s="20"/>
      <c r="AP863" s="20"/>
    </row>
    <row r="864" spans="1:42" ht="37.200000000000003" customHeight="1">
      <c r="A864" s="94"/>
      <c r="B864" s="203"/>
      <c r="C864" s="203" t="str">
        <f t="shared" si="330"/>
        <v>213</v>
      </c>
      <c r="D864" s="638" t="str">
        <f t="shared" si="331"/>
        <v>21303</v>
      </c>
      <c r="E864" s="219">
        <v>2130301</v>
      </c>
      <c r="F864" s="7" t="s">
        <v>599</v>
      </c>
      <c r="G864" s="704" t="s">
        <v>2426</v>
      </c>
      <c r="H864" s="125" t="s">
        <v>71</v>
      </c>
      <c r="I864" s="125">
        <v>302</v>
      </c>
      <c r="J864" s="127">
        <v>100000</v>
      </c>
      <c r="K864" s="621">
        <f t="shared" si="318"/>
        <v>100000</v>
      </c>
      <c r="L864" s="241"/>
      <c r="M864" s="271">
        <v>100000</v>
      </c>
      <c r="N864" s="259"/>
      <c r="O864" s="259"/>
      <c r="P864" s="247"/>
      <c r="Q864" s="553"/>
      <c r="R864" s="553"/>
      <c r="S864" s="553"/>
      <c r="T864" s="553"/>
      <c r="U864" s="553"/>
      <c r="V864" s="553"/>
      <c r="W864" s="553"/>
      <c r="X864" s="553"/>
      <c r="Y864" s="96"/>
      <c r="Z864" s="20"/>
      <c r="AA864" s="585"/>
      <c r="AB864" s="289"/>
      <c r="AC864" s="289"/>
      <c r="AD864" s="535">
        <f t="shared" si="325"/>
        <v>0</v>
      </c>
      <c r="AE864" s="289"/>
      <c r="AF864" s="423"/>
      <c r="AG864" s="423"/>
      <c r="AH864" s="423"/>
      <c r="AI864" s="423"/>
      <c r="AJ864" s="289"/>
      <c r="AK864" s="20"/>
      <c r="AL864" s="20"/>
      <c r="AM864" s="20"/>
      <c r="AN864" s="20"/>
      <c r="AO864" s="20"/>
      <c r="AP864" s="20"/>
    </row>
    <row r="865" spans="1:42" ht="23.4" customHeight="1">
      <c r="A865" s="94"/>
      <c r="B865" s="203"/>
      <c r="C865" s="203" t="str">
        <f t="shared" si="330"/>
        <v>213</v>
      </c>
      <c r="D865" s="638" t="str">
        <f t="shared" si="331"/>
        <v>21303</v>
      </c>
      <c r="E865" s="219">
        <v>2130316</v>
      </c>
      <c r="F865" s="7" t="s">
        <v>599</v>
      </c>
      <c r="G865" s="291" t="s">
        <v>62</v>
      </c>
      <c r="H865" s="37" t="s">
        <v>702</v>
      </c>
      <c r="I865" s="125">
        <v>302</v>
      </c>
      <c r="J865" s="127">
        <v>860000</v>
      </c>
      <c r="K865" s="621">
        <f>SUM(L865:W865)</f>
        <v>860000</v>
      </c>
      <c r="L865" s="241"/>
      <c r="M865" s="463"/>
      <c r="N865" s="140"/>
      <c r="O865" s="140"/>
      <c r="P865" s="97"/>
      <c r="Q865" s="558"/>
      <c r="R865" s="558"/>
      <c r="S865" s="558"/>
      <c r="T865" s="558"/>
      <c r="U865" s="558"/>
      <c r="V865" s="558"/>
      <c r="W865" s="558">
        <v>860000</v>
      </c>
      <c r="X865" s="560"/>
      <c r="Y865" s="97"/>
      <c r="Z865" s="20"/>
      <c r="AA865" s="585"/>
      <c r="AB865" s="289"/>
      <c r="AC865" s="289"/>
      <c r="AD865" s="535">
        <f t="shared" si="325"/>
        <v>0</v>
      </c>
      <c r="AE865" s="289"/>
      <c r="AF865" s="423"/>
      <c r="AG865" s="423"/>
      <c r="AH865" s="423"/>
      <c r="AI865" s="423"/>
      <c r="AJ865" s="289"/>
      <c r="AK865" s="20"/>
      <c r="AL865" s="20"/>
      <c r="AM865" s="20"/>
      <c r="AN865" s="20"/>
      <c r="AO865" s="20"/>
      <c r="AP865" s="20"/>
    </row>
    <row r="866" spans="1:42" ht="21.6" customHeight="1">
      <c r="A866" s="94"/>
      <c r="B866" s="203"/>
      <c r="C866" s="203" t="str">
        <f t="shared" si="330"/>
        <v>213</v>
      </c>
      <c r="D866" s="638" t="str">
        <f t="shared" si="331"/>
        <v>21303</v>
      </c>
      <c r="E866" s="219">
        <v>2130305</v>
      </c>
      <c r="F866" s="7" t="s">
        <v>599</v>
      </c>
      <c r="G866" s="291" t="s">
        <v>61</v>
      </c>
      <c r="H866" s="37" t="s">
        <v>702</v>
      </c>
      <c r="I866" s="125">
        <v>302</v>
      </c>
      <c r="J866" s="127">
        <v>1200000</v>
      </c>
      <c r="K866" s="621">
        <f>SUM(L866:W866)</f>
        <v>1200000</v>
      </c>
      <c r="L866" s="241"/>
      <c r="M866" s="463"/>
      <c r="N866" s="140"/>
      <c r="O866" s="140"/>
      <c r="P866" s="97"/>
      <c r="Q866" s="558"/>
      <c r="R866" s="558"/>
      <c r="S866" s="558"/>
      <c r="T866" s="558"/>
      <c r="U866" s="558"/>
      <c r="V866" s="558"/>
      <c r="W866" s="558">
        <v>1200000</v>
      </c>
      <c r="X866" s="560"/>
      <c r="Y866" s="97"/>
      <c r="Z866" s="20"/>
      <c r="AA866" s="585"/>
      <c r="AB866" s="289"/>
      <c r="AC866" s="289"/>
      <c r="AD866" s="535">
        <f t="shared" si="325"/>
        <v>0</v>
      </c>
      <c r="AE866" s="289"/>
      <c r="AF866" s="423"/>
      <c r="AG866" s="423"/>
      <c r="AH866" s="423"/>
      <c r="AI866" s="423"/>
      <c r="AJ866" s="289"/>
      <c r="AK866" s="20"/>
      <c r="AL866" s="20"/>
      <c r="AM866" s="20"/>
      <c r="AN866" s="20"/>
      <c r="AO866" s="20"/>
      <c r="AP866" s="20"/>
    </row>
    <row r="867" spans="1:42" ht="21" customHeight="1">
      <c r="A867" s="94"/>
      <c r="B867" s="203"/>
      <c r="C867" s="203" t="str">
        <f t="shared" si="330"/>
        <v>213</v>
      </c>
      <c r="D867" s="638" t="str">
        <f t="shared" si="331"/>
        <v>21303</v>
      </c>
      <c r="E867" s="219">
        <v>2130314</v>
      </c>
      <c r="F867" s="7" t="s">
        <v>599</v>
      </c>
      <c r="G867" s="291" t="s">
        <v>60</v>
      </c>
      <c r="H867" s="37" t="s">
        <v>702</v>
      </c>
      <c r="I867" s="125">
        <v>302</v>
      </c>
      <c r="J867" s="127">
        <v>620000</v>
      </c>
      <c r="K867" s="621">
        <f>SUM(L867:W867)</f>
        <v>620000</v>
      </c>
      <c r="L867" s="241"/>
      <c r="M867" s="463"/>
      <c r="N867" s="140"/>
      <c r="O867" s="140"/>
      <c r="P867" s="97"/>
      <c r="Q867" s="558"/>
      <c r="R867" s="558"/>
      <c r="S867" s="558"/>
      <c r="T867" s="558"/>
      <c r="U867" s="558"/>
      <c r="V867" s="558"/>
      <c r="W867" s="558">
        <v>620000</v>
      </c>
      <c r="Y867" s="97"/>
      <c r="Z867" s="20"/>
      <c r="AA867" s="585"/>
      <c r="AB867" s="289"/>
      <c r="AC867" s="289"/>
      <c r="AD867" s="535">
        <f t="shared" si="325"/>
        <v>0</v>
      </c>
      <c r="AE867" s="289"/>
      <c r="AF867" s="423"/>
      <c r="AG867" s="423"/>
      <c r="AH867" s="423"/>
      <c r="AI867" s="423"/>
      <c r="AJ867" s="289"/>
      <c r="AK867" s="20"/>
      <c r="AL867" s="20"/>
      <c r="AM867" s="20"/>
      <c r="AN867" s="20"/>
      <c r="AO867" s="20"/>
      <c r="AP867" s="20"/>
    </row>
    <row r="868" spans="1:42" ht="19.2" customHeight="1">
      <c r="A868" s="94"/>
      <c r="B868" s="203"/>
      <c r="C868" s="203"/>
      <c r="D868" s="638"/>
      <c r="E868" s="219"/>
      <c r="F868" s="7"/>
      <c r="G868" s="291"/>
      <c r="H868" s="37"/>
      <c r="I868" s="125"/>
      <c r="J868" s="127"/>
      <c r="K868" s="621">
        <f t="shared" si="318"/>
        <v>0</v>
      </c>
      <c r="L868" s="241"/>
      <c r="M868" s="463"/>
      <c r="N868" s="140"/>
      <c r="O868" s="140"/>
      <c r="P868" s="97"/>
      <c r="Q868" s="558"/>
      <c r="R868" s="558"/>
      <c r="S868" s="558"/>
      <c r="T868" s="558"/>
      <c r="U868" s="558"/>
      <c r="V868" s="558"/>
      <c r="W868" s="558"/>
      <c r="X868" s="558"/>
      <c r="Y868" s="97"/>
      <c r="Z868" s="20"/>
      <c r="AA868" s="585"/>
      <c r="AB868" s="289"/>
      <c r="AC868" s="289"/>
      <c r="AD868" s="535">
        <f t="shared" si="325"/>
        <v>0</v>
      </c>
      <c r="AE868" s="289"/>
      <c r="AF868" s="423"/>
      <c r="AG868" s="423"/>
      <c r="AH868" s="423"/>
      <c r="AI868" s="423"/>
      <c r="AJ868" s="289"/>
      <c r="AK868" s="20"/>
      <c r="AL868" s="20"/>
      <c r="AM868" s="20"/>
      <c r="AN868" s="20"/>
      <c r="AO868" s="20"/>
      <c r="AP868" s="20"/>
    </row>
    <row r="869" spans="1:42" ht="19.2" customHeight="1">
      <c r="A869" s="99" t="s">
        <v>223</v>
      </c>
      <c r="B869" s="203">
        <v>4</v>
      </c>
      <c r="C869" s="203"/>
      <c r="D869" s="638" t="str">
        <f>LEFT(E869,5)</f>
        <v/>
      </c>
      <c r="E869" s="219"/>
      <c r="F869" s="7"/>
      <c r="G869" s="287"/>
      <c r="H869" s="39"/>
      <c r="I869" s="125"/>
      <c r="J869" s="245">
        <v>582478</v>
      </c>
      <c r="K869" s="621">
        <f t="shared" si="318"/>
        <v>629492</v>
      </c>
      <c r="L869" s="241">
        <f t="shared" ref="L869:X869" si="332">SUM(L870:L882)</f>
        <v>263232</v>
      </c>
      <c r="M869" s="274">
        <f t="shared" si="332"/>
        <v>156400</v>
      </c>
      <c r="N869" s="274">
        <f t="shared" si="332"/>
        <v>29860</v>
      </c>
      <c r="O869" s="274">
        <f t="shared" si="332"/>
        <v>0</v>
      </c>
      <c r="P869" s="274">
        <f t="shared" si="332"/>
        <v>0</v>
      </c>
      <c r="Q869" s="553">
        <f t="shared" si="332"/>
        <v>180000</v>
      </c>
      <c r="R869" s="553">
        <f t="shared" si="332"/>
        <v>0</v>
      </c>
      <c r="S869" s="553"/>
      <c r="T869" s="553"/>
      <c r="U869" s="553"/>
      <c r="V869" s="553">
        <f t="shared" si="332"/>
        <v>0</v>
      </c>
      <c r="W869" s="553">
        <f t="shared" si="332"/>
        <v>0</v>
      </c>
      <c r="X869" s="553">
        <f t="shared" si="332"/>
        <v>0</v>
      </c>
      <c r="Y869" s="96"/>
      <c r="Z869" s="20"/>
      <c r="AA869" s="585"/>
      <c r="AB869" s="289"/>
      <c r="AC869" s="289"/>
      <c r="AD869" s="535">
        <f t="shared" si="325"/>
        <v>0</v>
      </c>
      <c r="AE869" s="289"/>
      <c r="AF869" s="423"/>
      <c r="AG869" s="423"/>
      <c r="AH869" s="423"/>
      <c r="AI869" s="423"/>
      <c r="AJ869" s="289"/>
      <c r="AK869" s="20"/>
      <c r="AL869" s="20"/>
      <c r="AM869" s="20"/>
      <c r="AN869" s="20"/>
      <c r="AO869" s="20"/>
      <c r="AP869" s="20"/>
    </row>
    <row r="870" spans="1:42" ht="19.2" customHeight="1">
      <c r="A870" s="99"/>
      <c r="B870" s="203"/>
      <c r="C870" s="203" t="str">
        <f t="shared" ref="C870:C879" si="333">LEFT(E870,3)</f>
        <v>213</v>
      </c>
      <c r="D870" s="638" t="str">
        <f t="shared" ref="D870:D879" si="334">LEFT(E870,5)</f>
        <v>21303</v>
      </c>
      <c r="E870" s="219">
        <v>2130301</v>
      </c>
      <c r="F870" s="7" t="s">
        <v>639</v>
      </c>
      <c r="G870" s="283" t="s">
        <v>375</v>
      </c>
      <c r="H870" s="199" t="s">
        <v>65</v>
      </c>
      <c r="I870" s="125">
        <v>301</v>
      </c>
      <c r="J870" s="245">
        <v>158292</v>
      </c>
      <c r="K870" s="621">
        <f t="shared" si="318"/>
        <v>192768</v>
      </c>
      <c r="L870" s="241">
        <v>192768</v>
      </c>
      <c r="M870" s="463"/>
      <c r="N870" s="245"/>
      <c r="O870" s="245"/>
      <c r="P870" s="245"/>
      <c r="Q870" s="553"/>
      <c r="R870" s="553"/>
      <c r="S870" s="553"/>
      <c r="T870" s="553"/>
      <c r="U870" s="553"/>
      <c r="V870" s="553"/>
      <c r="W870" s="553"/>
      <c r="X870" s="553"/>
      <c r="Y870" s="96"/>
      <c r="Z870" s="20"/>
      <c r="AA870" s="585"/>
      <c r="AB870" s="289"/>
      <c r="AC870" s="289"/>
      <c r="AD870" s="535">
        <f t="shared" si="325"/>
        <v>0</v>
      </c>
      <c r="AE870" s="289"/>
      <c r="AF870" s="423"/>
      <c r="AG870" s="423"/>
      <c r="AH870" s="423"/>
      <c r="AI870" s="423"/>
      <c r="AJ870" s="289"/>
      <c r="AK870" s="20"/>
      <c r="AL870" s="20"/>
      <c r="AM870" s="20"/>
      <c r="AN870" s="20"/>
      <c r="AO870" s="20"/>
      <c r="AP870" s="20"/>
    </row>
    <row r="871" spans="1:42" ht="19.2" customHeight="1">
      <c r="A871" s="99"/>
      <c r="B871" s="203"/>
      <c r="C871" s="203" t="str">
        <f t="shared" si="333"/>
        <v>213</v>
      </c>
      <c r="D871" s="638" t="str">
        <f t="shared" si="334"/>
        <v>21303</v>
      </c>
      <c r="E871" s="219">
        <v>2130301</v>
      </c>
      <c r="F871" s="7" t="s">
        <v>639</v>
      </c>
      <c r="G871" s="283" t="s">
        <v>376</v>
      </c>
      <c r="H871" s="199" t="s">
        <v>65</v>
      </c>
      <c r="I871" s="125">
        <v>301</v>
      </c>
      <c r="J871" s="245">
        <v>40000</v>
      </c>
      <c r="K871" s="621">
        <f t="shared" si="318"/>
        <v>40000</v>
      </c>
      <c r="L871" s="281">
        <v>40000</v>
      </c>
      <c r="M871" s="463"/>
      <c r="N871" s="245"/>
      <c r="O871" s="245"/>
      <c r="P871" s="245"/>
      <c r="Q871" s="553"/>
      <c r="R871" s="553"/>
      <c r="S871" s="553"/>
      <c r="T871" s="553"/>
      <c r="U871" s="553"/>
      <c r="V871" s="553"/>
      <c r="W871" s="553"/>
      <c r="X871" s="553"/>
      <c r="Y871" s="96"/>
      <c r="Z871" s="20"/>
      <c r="AA871" s="585"/>
      <c r="AB871" s="289"/>
      <c r="AC871" s="289"/>
      <c r="AD871" s="535">
        <f t="shared" si="325"/>
        <v>0</v>
      </c>
      <c r="AE871" s="289"/>
      <c r="AF871" s="423"/>
      <c r="AG871" s="423"/>
      <c r="AH871" s="423"/>
      <c r="AI871" s="423"/>
      <c r="AJ871" s="289"/>
      <c r="AK871" s="20"/>
      <c r="AL871" s="20"/>
      <c r="AM871" s="20"/>
      <c r="AN871" s="20"/>
      <c r="AO871" s="20"/>
      <c r="AP871" s="20"/>
    </row>
    <row r="872" spans="1:42" ht="19.2" customHeight="1">
      <c r="A872" s="99"/>
      <c r="B872" s="203"/>
      <c r="C872" s="203" t="str">
        <f t="shared" si="333"/>
        <v>213</v>
      </c>
      <c r="D872" s="638" t="str">
        <f t="shared" si="334"/>
        <v>21303</v>
      </c>
      <c r="E872" s="219">
        <v>2130301</v>
      </c>
      <c r="F872" s="7" t="s">
        <v>639</v>
      </c>
      <c r="G872" s="283" t="s">
        <v>377</v>
      </c>
      <c r="H872" s="199" t="s">
        <v>65</v>
      </c>
      <c r="I872" s="125">
        <v>301</v>
      </c>
      <c r="J872" s="245">
        <v>13191</v>
      </c>
      <c r="K872" s="621">
        <f t="shared" si="318"/>
        <v>16064</v>
      </c>
      <c r="L872" s="241">
        <v>16064</v>
      </c>
      <c r="M872" s="463"/>
      <c r="N872" s="245"/>
      <c r="O872" s="245"/>
      <c r="P872" s="245"/>
      <c r="Q872" s="553"/>
      <c r="R872" s="553"/>
      <c r="S872" s="553"/>
      <c r="T872" s="553"/>
      <c r="U872" s="553"/>
      <c r="V872" s="553"/>
      <c r="W872" s="553"/>
      <c r="X872" s="553"/>
      <c r="Y872" s="96"/>
      <c r="Z872" s="20"/>
      <c r="AA872" s="585"/>
      <c r="AB872" s="289"/>
      <c r="AC872" s="289"/>
      <c r="AD872" s="535">
        <f t="shared" si="325"/>
        <v>0</v>
      </c>
      <c r="AE872" s="289"/>
      <c r="AF872" s="423"/>
      <c r="AG872" s="423"/>
      <c r="AH872" s="423"/>
      <c r="AI872" s="423"/>
      <c r="AJ872" s="289"/>
      <c r="AK872" s="20"/>
      <c r="AL872" s="20"/>
      <c r="AM872" s="20"/>
      <c r="AN872" s="20"/>
      <c r="AO872" s="20"/>
      <c r="AP872" s="20"/>
    </row>
    <row r="873" spans="1:42" ht="19.2" customHeight="1">
      <c r="A873" s="99"/>
      <c r="B873" s="203"/>
      <c r="C873" s="203" t="str">
        <f t="shared" si="333"/>
        <v>213</v>
      </c>
      <c r="D873" s="638" t="str">
        <f t="shared" si="334"/>
        <v>21303</v>
      </c>
      <c r="E873" s="219">
        <v>2130301</v>
      </c>
      <c r="F873" s="7" t="s">
        <v>639</v>
      </c>
      <c r="G873" s="283" t="s">
        <v>917</v>
      </c>
      <c r="H873" s="199" t="s">
        <v>65</v>
      </c>
      <c r="I873" s="125">
        <v>303</v>
      </c>
      <c r="J873" s="245">
        <v>14400</v>
      </c>
      <c r="K873" s="621">
        <f t="shared" si="318"/>
        <v>14400</v>
      </c>
      <c r="L873" s="241">
        <v>14400</v>
      </c>
      <c r="M873" s="463"/>
      <c r="N873" s="245"/>
      <c r="O873" s="245"/>
      <c r="P873" s="245"/>
      <c r="Q873" s="553"/>
      <c r="R873" s="553"/>
      <c r="S873" s="553"/>
      <c r="T873" s="553"/>
      <c r="U873" s="553"/>
      <c r="V873" s="553"/>
      <c r="W873" s="553"/>
      <c r="X873" s="553"/>
      <c r="Y873" s="96"/>
      <c r="Z873" s="20"/>
      <c r="AA873" s="585"/>
      <c r="AB873" s="289"/>
      <c r="AC873" s="289"/>
      <c r="AD873" s="535">
        <f t="shared" si="325"/>
        <v>0</v>
      </c>
      <c r="AE873" s="289"/>
      <c r="AF873" s="423"/>
      <c r="AG873" s="423"/>
      <c r="AH873" s="423"/>
      <c r="AI873" s="423"/>
      <c r="AJ873" s="289"/>
      <c r="AK873" s="20"/>
      <c r="AL873" s="20"/>
      <c r="AM873" s="20"/>
      <c r="AN873" s="20"/>
      <c r="AO873" s="20"/>
      <c r="AP873" s="20"/>
    </row>
    <row r="874" spans="1:42" ht="19.2" customHeight="1">
      <c r="A874" s="99"/>
      <c r="B874" s="203"/>
      <c r="C874" s="203" t="str">
        <f t="shared" si="333"/>
        <v>213</v>
      </c>
      <c r="D874" s="638" t="str">
        <f t="shared" si="334"/>
        <v>21303</v>
      </c>
      <c r="E874" s="219">
        <v>2130301</v>
      </c>
      <c r="F874" s="7" t="s">
        <v>639</v>
      </c>
      <c r="G874" s="283" t="s">
        <v>916</v>
      </c>
      <c r="H874" s="199" t="s">
        <v>65</v>
      </c>
      <c r="I874" s="124">
        <v>302</v>
      </c>
      <c r="J874" s="245">
        <v>33600</v>
      </c>
      <c r="K874" s="621">
        <f t="shared" si="318"/>
        <v>32400</v>
      </c>
      <c r="L874" s="241"/>
      <c r="M874" s="245">
        <v>32400</v>
      </c>
      <c r="O874" s="245"/>
      <c r="P874" s="245"/>
      <c r="Q874" s="553"/>
      <c r="R874" s="553"/>
      <c r="S874" s="553"/>
      <c r="T874" s="553"/>
      <c r="U874" s="553"/>
      <c r="V874" s="553"/>
      <c r="W874" s="553"/>
      <c r="X874" s="553"/>
      <c r="Y874" s="96"/>
      <c r="Z874" s="20"/>
      <c r="AA874" s="585"/>
      <c r="AB874" s="289"/>
      <c r="AC874" s="289"/>
      <c r="AD874" s="535">
        <f t="shared" si="325"/>
        <v>0</v>
      </c>
      <c r="AE874" s="289"/>
      <c r="AF874" s="423"/>
      <c r="AG874" s="423"/>
      <c r="AH874" s="423"/>
      <c r="AI874" s="423"/>
      <c r="AJ874" s="289"/>
      <c r="AK874" s="20"/>
      <c r="AL874" s="20"/>
      <c r="AM874" s="20"/>
      <c r="AN874" s="20"/>
      <c r="AO874" s="20"/>
      <c r="AP874" s="20"/>
    </row>
    <row r="875" spans="1:42" ht="19.2" customHeight="1">
      <c r="A875" s="99"/>
      <c r="B875" s="203"/>
      <c r="C875" s="203" t="str">
        <f t="shared" si="333"/>
        <v>213</v>
      </c>
      <c r="D875" s="638" t="str">
        <f t="shared" si="334"/>
        <v>21303</v>
      </c>
      <c r="E875" s="219">
        <v>2130301</v>
      </c>
      <c r="F875" s="7" t="s">
        <v>639</v>
      </c>
      <c r="G875" s="283" t="s">
        <v>378</v>
      </c>
      <c r="H875" s="199" t="s">
        <v>65</v>
      </c>
      <c r="I875" s="125">
        <v>302</v>
      </c>
      <c r="J875" s="245">
        <v>18995</v>
      </c>
      <c r="K875" s="621">
        <f t="shared" si="318"/>
        <v>29860</v>
      </c>
      <c r="L875" s="241"/>
      <c r="M875" s="463"/>
      <c r="N875" s="245">
        <v>29860</v>
      </c>
      <c r="O875" s="245"/>
      <c r="P875" s="245"/>
      <c r="Q875" s="553"/>
      <c r="R875" s="553"/>
      <c r="S875" s="553"/>
      <c r="T875" s="553"/>
      <c r="U875" s="553"/>
      <c r="V875" s="553"/>
      <c r="W875" s="553"/>
      <c r="X875" s="553"/>
      <c r="Y875" s="96"/>
      <c r="Z875" s="20"/>
      <c r="AA875" s="585"/>
      <c r="AB875" s="289"/>
      <c r="AC875" s="289"/>
      <c r="AD875" s="535">
        <f t="shared" si="325"/>
        <v>0</v>
      </c>
      <c r="AE875" s="289"/>
      <c r="AF875" s="423"/>
      <c r="AG875" s="423"/>
      <c r="AH875" s="423"/>
      <c r="AI875" s="423"/>
      <c r="AJ875" s="289"/>
      <c r="AK875" s="20"/>
      <c r="AL875" s="20"/>
      <c r="AM875" s="20"/>
      <c r="AN875" s="20"/>
      <c r="AO875" s="20"/>
      <c r="AP875" s="20"/>
    </row>
    <row r="876" spans="1:42" ht="19.2" customHeight="1">
      <c r="A876" s="99"/>
      <c r="B876" s="203"/>
      <c r="C876" s="203" t="str">
        <f t="shared" si="333"/>
        <v>213</v>
      </c>
      <c r="D876" s="638" t="str">
        <f t="shared" si="334"/>
        <v>21303</v>
      </c>
      <c r="E876" s="219">
        <v>2130301</v>
      </c>
      <c r="F876" s="7" t="s">
        <v>639</v>
      </c>
      <c r="G876" s="283" t="s">
        <v>404</v>
      </c>
      <c r="H876" s="199" t="s">
        <v>65</v>
      </c>
      <c r="I876" s="125">
        <v>302</v>
      </c>
      <c r="J876" s="245">
        <v>20000</v>
      </c>
      <c r="K876" s="621">
        <f t="shared" si="318"/>
        <v>20000</v>
      </c>
      <c r="L876" s="241"/>
      <c r="M876" s="463">
        <v>20000</v>
      </c>
      <c r="N876" s="245"/>
      <c r="O876" s="245"/>
      <c r="P876" s="245"/>
      <c r="Q876" s="553"/>
      <c r="R876" s="553"/>
      <c r="S876" s="553"/>
      <c r="T876" s="553"/>
      <c r="U876" s="553"/>
      <c r="V876" s="553"/>
      <c r="W876" s="553"/>
      <c r="X876" s="553"/>
      <c r="Y876" s="96"/>
      <c r="Z876" s="20"/>
      <c r="AA876" s="585"/>
      <c r="AB876" s="289"/>
      <c r="AC876" s="289"/>
      <c r="AD876" s="535">
        <f t="shared" si="325"/>
        <v>0</v>
      </c>
      <c r="AE876" s="289"/>
      <c r="AF876" s="423"/>
      <c r="AG876" s="423"/>
      <c r="AH876" s="423"/>
      <c r="AI876" s="423"/>
      <c r="AJ876" s="289"/>
      <c r="AK876" s="20"/>
      <c r="AL876" s="20"/>
      <c r="AM876" s="20"/>
      <c r="AN876" s="20"/>
      <c r="AO876" s="20"/>
      <c r="AP876" s="20"/>
    </row>
    <row r="877" spans="1:42" ht="19.2" customHeight="1">
      <c r="A877" s="99"/>
      <c r="B877" s="203"/>
      <c r="C877" s="203" t="str">
        <f t="shared" si="333"/>
        <v>213</v>
      </c>
      <c r="D877" s="638" t="str">
        <f t="shared" si="334"/>
        <v>21303</v>
      </c>
      <c r="E877" s="219">
        <v>2130301</v>
      </c>
      <c r="F877" s="635" t="s">
        <v>639</v>
      </c>
      <c r="G877" s="283" t="s">
        <v>382</v>
      </c>
      <c r="H877" s="199" t="s">
        <v>65</v>
      </c>
      <c r="I877" s="125">
        <v>302</v>
      </c>
      <c r="J877" s="245">
        <v>4000</v>
      </c>
      <c r="K877" s="621">
        <f t="shared" si="318"/>
        <v>4000</v>
      </c>
      <c r="L877" s="241"/>
      <c r="M877" s="463">
        <v>4000</v>
      </c>
      <c r="N877" s="245"/>
      <c r="O877" s="245"/>
      <c r="P877" s="245"/>
      <c r="Q877" s="553"/>
      <c r="R877" s="553"/>
      <c r="S877" s="553"/>
      <c r="T877" s="553"/>
      <c r="U877" s="553"/>
      <c r="V877" s="553"/>
      <c r="W877" s="553"/>
      <c r="X877" s="553"/>
      <c r="Y877" s="96"/>
      <c r="Z877" s="20"/>
      <c r="AA877" s="585"/>
      <c r="AB877" s="289"/>
      <c r="AC877" s="289"/>
      <c r="AD877" s="535">
        <f t="shared" si="325"/>
        <v>0</v>
      </c>
      <c r="AE877" s="289"/>
      <c r="AF877" s="423"/>
      <c r="AG877" s="423"/>
      <c r="AH877" s="423"/>
      <c r="AI877" s="423"/>
      <c r="AJ877" s="289"/>
      <c r="AK877" s="20"/>
      <c r="AL877" s="20"/>
      <c r="AM877" s="20"/>
      <c r="AN877" s="20"/>
      <c r="AO877" s="20"/>
      <c r="AP877" s="20"/>
    </row>
    <row r="878" spans="1:42" ht="19.2" customHeight="1">
      <c r="A878" s="636"/>
      <c r="B878" s="637"/>
      <c r="C878" s="637"/>
      <c r="D878" s="638"/>
      <c r="E878" s="638"/>
      <c r="F878" s="635"/>
      <c r="G878" s="283"/>
      <c r="H878" s="199"/>
      <c r="I878" s="125"/>
      <c r="J878" s="245"/>
      <c r="K878" s="621"/>
      <c r="L878" s="241"/>
      <c r="M878" s="463"/>
      <c r="N878" s="245"/>
      <c r="O878" s="245"/>
      <c r="P878" s="245"/>
      <c r="Q878" s="553"/>
      <c r="R878" s="553"/>
      <c r="S878" s="553"/>
      <c r="T878" s="553"/>
      <c r="U878" s="553"/>
      <c r="V878" s="553"/>
      <c r="W878" s="553"/>
      <c r="X878" s="553"/>
      <c r="Y878" s="96"/>
      <c r="Z878" s="20"/>
      <c r="AA878" s="585"/>
      <c r="AB878" s="289"/>
      <c r="AC878" s="289"/>
      <c r="AD878" s="535"/>
      <c r="AE878" s="289"/>
      <c r="AF878" s="423"/>
      <c r="AG878" s="423"/>
      <c r="AH878" s="423"/>
      <c r="AI878" s="423"/>
      <c r="AJ878" s="289"/>
      <c r="AK878" s="20"/>
      <c r="AL878" s="20"/>
      <c r="AM878" s="20"/>
      <c r="AN878" s="20"/>
      <c r="AO878" s="20"/>
      <c r="AP878" s="20"/>
    </row>
    <row r="879" spans="1:42" ht="19.2" customHeight="1">
      <c r="A879" s="99"/>
      <c r="B879" s="203"/>
      <c r="C879" s="203" t="str">
        <f t="shared" si="333"/>
        <v>213</v>
      </c>
      <c r="D879" s="638" t="str">
        <f t="shared" si="334"/>
        <v>21303</v>
      </c>
      <c r="E879" s="219">
        <v>2130301</v>
      </c>
      <c r="F879" s="7" t="s">
        <v>639</v>
      </c>
      <c r="G879" s="283" t="s">
        <v>401</v>
      </c>
      <c r="H879" s="199" t="s">
        <v>65</v>
      </c>
      <c r="I879" s="125">
        <v>302</v>
      </c>
      <c r="J879" s="245">
        <v>50000</v>
      </c>
      <c r="K879" s="621">
        <f t="shared" si="318"/>
        <v>50000</v>
      </c>
      <c r="L879" s="241"/>
      <c r="M879" s="463">
        <v>50000</v>
      </c>
      <c r="N879" s="245"/>
      <c r="O879" s="245"/>
      <c r="P879" s="245"/>
      <c r="Q879" s="553"/>
      <c r="R879" s="553"/>
      <c r="S879" s="553"/>
      <c r="T879" s="553"/>
      <c r="U879" s="553"/>
      <c r="V879" s="553"/>
      <c r="W879" s="553"/>
      <c r="X879" s="553"/>
      <c r="Y879" s="96"/>
      <c r="Z879" s="34" t="s">
        <v>439</v>
      </c>
      <c r="AA879" s="586"/>
      <c r="AB879" s="548"/>
      <c r="AC879" s="548"/>
      <c r="AD879" s="535">
        <f t="shared" si="325"/>
        <v>0</v>
      </c>
      <c r="AE879" s="548"/>
      <c r="AF879" s="423"/>
      <c r="AG879" s="423"/>
      <c r="AH879" s="423"/>
      <c r="AI879" s="423"/>
      <c r="AJ879" s="289"/>
      <c r="AK879" s="20"/>
      <c r="AL879" s="20"/>
      <c r="AM879" s="20"/>
      <c r="AN879" s="20"/>
      <c r="AO879" s="20"/>
      <c r="AP879" s="20"/>
    </row>
    <row r="880" spans="1:42" ht="19.2" customHeight="1">
      <c r="A880" s="94"/>
      <c r="B880" s="203"/>
      <c r="C880" s="203" t="str">
        <f>LEFT(E880,3)</f>
        <v>213</v>
      </c>
      <c r="D880" s="638" t="str">
        <f>LEFT(E880,5)</f>
        <v>21303</v>
      </c>
      <c r="E880" s="219">
        <v>2130301</v>
      </c>
      <c r="F880" s="7" t="s">
        <v>639</v>
      </c>
      <c r="G880" s="34" t="s">
        <v>651</v>
      </c>
      <c r="H880" s="199" t="s">
        <v>65</v>
      </c>
      <c r="I880" s="125">
        <v>302</v>
      </c>
      <c r="J880" s="245">
        <v>50000</v>
      </c>
      <c r="K880" s="621">
        <f t="shared" si="318"/>
        <v>50000</v>
      </c>
      <c r="L880" s="241"/>
      <c r="M880" s="259">
        <v>50000</v>
      </c>
      <c r="N880" s="259"/>
      <c r="O880" s="259"/>
      <c r="P880" s="247"/>
      <c r="Q880" s="553"/>
      <c r="R880" s="553"/>
      <c r="S880" s="553"/>
      <c r="T880" s="553"/>
      <c r="U880" s="553"/>
      <c r="V880" s="553"/>
      <c r="W880" s="553"/>
      <c r="X880" s="553"/>
      <c r="Y880" s="96"/>
      <c r="Z880" s="34" t="s">
        <v>562</v>
      </c>
      <c r="AA880" s="586"/>
      <c r="AB880" s="548"/>
      <c r="AC880" s="548"/>
      <c r="AD880" s="535">
        <f t="shared" si="325"/>
        <v>0</v>
      </c>
      <c r="AE880" s="548"/>
      <c r="AF880" s="423"/>
      <c r="AG880" s="423"/>
      <c r="AH880" s="423"/>
      <c r="AI880" s="423"/>
      <c r="AJ880" s="289"/>
      <c r="AK880" s="20"/>
      <c r="AL880" s="20"/>
      <c r="AM880" s="20"/>
      <c r="AN880" s="20"/>
      <c r="AO880" s="20"/>
      <c r="AP880" s="20"/>
    </row>
    <row r="881" spans="1:42" ht="19.2" customHeight="1">
      <c r="A881" s="94"/>
      <c r="B881" s="203"/>
      <c r="C881" s="203" t="str">
        <f>LEFT(E881,3)</f>
        <v>222</v>
      </c>
      <c r="D881" s="638" t="str">
        <f>LEFT(E881,5)</f>
        <v>22201</v>
      </c>
      <c r="E881" s="219">
        <v>2220199</v>
      </c>
      <c r="F881" s="7" t="s">
        <v>639</v>
      </c>
      <c r="G881" s="34" t="s">
        <v>66</v>
      </c>
      <c r="H881" s="199" t="s">
        <v>702</v>
      </c>
      <c r="I881" s="125">
        <v>302</v>
      </c>
      <c r="J881" s="245">
        <v>30000</v>
      </c>
      <c r="K881" s="621">
        <f t="shared" si="318"/>
        <v>30000</v>
      </c>
      <c r="L881" s="241"/>
      <c r="M881" s="463"/>
      <c r="N881" s="140"/>
      <c r="O881" s="140"/>
      <c r="P881" s="97"/>
      <c r="Q881" s="558">
        <v>30000</v>
      </c>
      <c r="R881" s="558"/>
      <c r="S881" s="558"/>
      <c r="T881" s="558"/>
      <c r="U881" s="558"/>
      <c r="V881" s="558"/>
      <c r="W881" s="558"/>
      <c r="X881" s="558"/>
      <c r="Y881" s="97"/>
      <c r="Z881" s="20"/>
      <c r="AA881" s="585"/>
      <c r="AB881" s="289"/>
      <c r="AC881" s="289"/>
      <c r="AD881" s="535">
        <f t="shared" si="325"/>
        <v>0</v>
      </c>
      <c r="AE881" s="289"/>
      <c r="AF881" s="423"/>
      <c r="AG881" s="423"/>
      <c r="AH881" s="423"/>
      <c r="AI881" s="423"/>
      <c r="AJ881" s="289"/>
      <c r="AK881" s="20"/>
      <c r="AL881" s="20"/>
      <c r="AM881" s="20"/>
      <c r="AN881" s="20"/>
      <c r="AO881" s="20"/>
      <c r="AP881" s="20"/>
    </row>
    <row r="882" spans="1:42" ht="19.2" customHeight="1">
      <c r="A882" s="94"/>
      <c r="B882" s="203"/>
      <c r="C882" s="203" t="str">
        <f>LEFT(E882,3)</f>
        <v>213</v>
      </c>
      <c r="D882" s="638" t="str">
        <f>LEFT(E882,5)</f>
        <v>21303</v>
      </c>
      <c r="E882" s="219">
        <v>2130399</v>
      </c>
      <c r="F882" s="7" t="s">
        <v>639</v>
      </c>
      <c r="G882" s="34" t="s">
        <v>67</v>
      </c>
      <c r="H882" s="199" t="s">
        <v>702</v>
      </c>
      <c r="I882" s="125">
        <v>302</v>
      </c>
      <c r="J882" s="245">
        <v>150000</v>
      </c>
      <c r="K882" s="621">
        <f t="shared" si="318"/>
        <v>150000</v>
      </c>
      <c r="L882" s="241"/>
      <c r="M882" s="463"/>
      <c r="N882" s="140"/>
      <c r="O882" s="140"/>
      <c r="P882" s="97"/>
      <c r="Q882" s="558">
        <v>150000</v>
      </c>
      <c r="R882" s="558"/>
      <c r="S882" s="558"/>
      <c r="T882" s="558"/>
      <c r="U882" s="558"/>
      <c r="V882" s="558"/>
      <c r="W882" s="558"/>
      <c r="X882" s="558"/>
      <c r="Y882" s="97"/>
      <c r="Z882" s="20"/>
      <c r="AA882" s="585"/>
      <c r="AB882" s="289"/>
      <c r="AC882" s="289"/>
      <c r="AD882" s="535">
        <f t="shared" si="325"/>
        <v>0</v>
      </c>
      <c r="AE882" s="289"/>
      <c r="AF882" s="423"/>
      <c r="AG882" s="423"/>
      <c r="AH882" s="423"/>
      <c r="AI882" s="423"/>
      <c r="AJ882" s="289"/>
      <c r="AK882" s="20"/>
      <c r="AL882" s="20"/>
      <c r="AM882" s="20"/>
      <c r="AN882" s="20"/>
      <c r="AO882" s="20"/>
      <c r="AP882" s="20"/>
    </row>
    <row r="883" spans="1:42" ht="19.2" customHeight="1">
      <c r="A883" s="94"/>
      <c r="B883" s="637"/>
      <c r="C883" s="637" t="str">
        <f t="shared" ref="C883:C892" si="335">LEFT(E883,3)</f>
        <v/>
      </c>
      <c r="D883" s="638"/>
      <c r="E883" s="638"/>
      <c r="F883" s="635"/>
      <c r="G883" s="34"/>
      <c r="H883" s="199"/>
      <c r="I883" s="125"/>
      <c r="J883" s="245"/>
      <c r="K883" s="621"/>
      <c r="L883" s="241"/>
      <c r="M883" s="463"/>
      <c r="N883" s="140"/>
      <c r="O883" s="140"/>
      <c r="P883" s="97"/>
      <c r="Q883" s="558"/>
      <c r="R883" s="558"/>
      <c r="S883" s="558"/>
      <c r="T883" s="558"/>
      <c r="U883" s="558"/>
      <c r="V883" s="558"/>
      <c r="W883" s="558"/>
      <c r="X883" s="558"/>
      <c r="Y883" s="97"/>
      <c r="Z883" s="20"/>
      <c r="AA883" s="585"/>
      <c r="AB883" s="289"/>
      <c r="AC883" s="289"/>
      <c r="AD883" s="535"/>
      <c r="AE883" s="289"/>
      <c r="AF883" s="423"/>
      <c r="AG883" s="423"/>
      <c r="AH883" s="423"/>
      <c r="AI883" s="423"/>
      <c r="AJ883" s="289"/>
      <c r="AK883" s="20"/>
      <c r="AL883" s="20"/>
      <c r="AM883" s="20"/>
      <c r="AN883" s="20"/>
      <c r="AO883" s="20"/>
      <c r="AP883" s="20"/>
    </row>
    <row r="884" spans="1:42" ht="19.2" customHeight="1">
      <c r="A884" s="94" t="s">
        <v>2465</v>
      </c>
      <c r="B884" s="637"/>
      <c r="C884" s="637" t="str">
        <f t="shared" si="335"/>
        <v/>
      </c>
      <c r="D884" s="638"/>
      <c r="E884" s="638"/>
      <c r="F884" s="635"/>
      <c r="G884" s="34"/>
      <c r="H884" s="199"/>
      <c r="I884" s="125"/>
      <c r="J884" s="245"/>
      <c r="K884" s="621">
        <f>SUM(K885:K893)</f>
        <v>1770000</v>
      </c>
      <c r="L884" s="621">
        <f t="shared" ref="L884:X884" si="336">SUM(L885:L893)</f>
        <v>0</v>
      </c>
      <c r="M884" s="621">
        <f t="shared" si="336"/>
        <v>260000</v>
      </c>
      <c r="N884" s="621">
        <f t="shared" si="336"/>
        <v>0</v>
      </c>
      <c r="O884" s="621">
        <f t="shared" si="336"/>
        <v>0</v>
      </c>
      <c r="P884" s="621">
        <f t="shared" si="336"/>
        <v>0</v>
      </c>
      <c r="Q884" s="621">
        <f t="shared" si="336"/>
        <v>1510000</v>
      </c>
      <c r="R884" s="621">
        <f t="shared" si="336"/>
        <v>0</v>
      </c>
      <c r="S884" s="621">
        <f t="shared" si="336"/>
        <v>0</v>
      </c>
      <c r="T884" s="621">
        <f t="shared" si="336"/>
        <v>0</v>
      </c>
      <c r="U884" s="621">
        <f t="shared" si="336"/>
        <v>0</v>
      </c>
      <c r="V884" s="621">
        <f t="shared" si="336"/>
        <v>0</v>
      </c>
      <c r="W884" s="621">
        <f t="shared" si="336"/>
        <v>0</v>
      </c>
      <c r="X884" s="621">
        <f t="shared" si="336"/>
        <v>0</v>
      </c>
      <c r="Y884" s="97"/>
      <c r="Z884" s="20"/>
      <c r="AA884" s="585"/>
      <c r="AB884" s="289"/>
      <c r="AC884" s="289"/>
      <c r="AD884" s="535"/>
      <c r="AE884" s="289"/>
      <c r="AF884" s="423"/>
      <c r="AG884" s="423"/>
      <c r="AH884" s="423"/>
      <c r="AI884" s="423"/>
      <c r="AJ884" s="289"/>
      <c r="AK884" s="20"/>
      <c r="AL884" s="20"/>
      <c r="AM884" s="20"/>
      <c r="AN884" s="20"/>
      <c r="AO884" s="20"/>
      <c r="AP884" s="20"/>
    </row>
    <row r="885" spans="1:42" ht="19.2" customHeight="1">
      <c r="A885" s="94"/>
      <c r="B885" s="637"/>
      <c r="C885" s="637" t="str">
        <f t="shared" si="335"/>
        <v>213</v>
      </c>
      <c r="D885" s="638" t="str">
        <f t="shared" ref="D885:D886" si="337">LEFT(E885,5)</f>
        <v>21305</v>
      </c>
      <c r="E885" s="638">
        <v>2130501</v>
      </c>
      <c r="F885" s="637" t="s">
        <v>6</v>
      </c>
      <c r="G885" s="283" t="s">
        <v>379</v>
      </c>
      <c r="H885" s="549" t="s">
        <v>2464</v>
      </c>
      <c r="I885" s="125">
        <v>302</v>
      </c>
      <c r="J885" s="245">
        <v>10000</v>
      </c>
      <c r="K885" s="727">
        <f t="shared" ref="K885:K886" si="338">SUM(L885:X885)</f>
        <v>10000</v>
      </c>
      <c r="L885" s="248"/>
      <c r="M885" s="259">
        <v>10000</v>
      </c>
      <c r="N885" s="245"/>
      <c r="O885" s="245"/>
      <c r="P885" s="245"/>
      <c r="Q885" s="553"/>
      <c r="R885" s="553"/>
      <c r="S885" s="558"/>
      <c r="T885" s="558"/>
      <c r="U885" s="558"/>
      <c r="V885" s="558"/>
      <c r="W885" s="558"/>
      <c r="X885" s="558"/>
      <c r="Y885" s="97"/>
      <c r="Z885" s="20"/>
      <c r="AA885" s="585"/>
      <c r="AB885" s="289"/>
      <c r="AC885" s="289"/>
      <c r="AD885" s="535"/>
      <c r="AE885" s="289"/>
      <c r="AF885" s="423"/>
      <c r="AG885" s="423"/>
      <c r="AH885" s="423"/>
      <c r="AI885" s="423"/>
      <c r="AJ885" s="289"/>
      <c r="AK885" s="20"/>
      <c r="AL885" s="20"/>
      <c r="AM885" s="20"/>
      <c r="AN885" s="20"/>
      <c r="AO885" s="20"/>
      <c r="AP885" s="20"/>
    </row>
    <row r="886" spans="1:42" ht="19.2" customHeight="1">
      <c r="A886" s="94"/>
      <c r="B886" s="637"/>
      <c r="C886" s="637" t="str">
        <f t="shared" si="335"/>
        <v>213</v>
      </c>
      <c r="D886" s="638" t="str">
        <f t="shared" si="337"/>
        <v>21305</v>
      </c>
      <c r="E886" s="638">
        <v>2130501</v>
      </c>
      <c r="F886" s="637" t="s">
        <v>6</v>
      </c>
      <c r="G886" s="285" t="s">
        <v>443</v>
      </c>
      <c r="H886" s="549" t="s">
        <v>2464</v>
      </c>
      <c r="I886" s="125">
        <v>302</v>
      </c>
      <c r="J886" s="245">
        <v>50000</v>
      </c>
      <c r="K886" s="727">
        <f t="shared" si="338"/>
        <v>50000</v>
      </c>
      <c r="L886" s="248"/>
      <c r="M886" s="259">
        <v>50000</v>
      </c>
      <c r="N886" s="245"/>
      <c r="O886" s="245"/>
      <c r="P886" s="245"/>
      <c r="Q886" s="553"/>
      <c r="R886" s="553"/>
      <c r="S886" s="558"/>
      <c r="T886" s="558"/>
      <c r="U886" s="558"/>
      <c r="V886" s="558"/>
      <c r="W886" s="558"/>
      <c r="X886" s="558"/>
      <c r="Y886" s="97"/>
      <c r="Z886" s="34" t="s">
        <v>439</v>
      </c>
      <c r="AA886" s="585"/>
      <c r="AB886" s="289"/>
      <c r="AC886" s="289"/>
      <c r="AD886" s="535"/>
      <c r="AE886" s="289"/>
      <c r="AF886" s="423"/>
      <c r="AG886" s="423"/>
      <c r="AH886" s="423"/>
      <c r="AI886" s="423"/>
      <c r="AJ886" s="289"/>
      <c r="AK886" s="20"/>
      <c r="AL886" s="20"/>
      <c r="AM886" s="20"/>
      <c r="AN886" s="20"/>
      <c r="AO886" s="20"/>
      <c r="AP886" s="20"/>
    </row>
    <row r="887" spans="1:42" ht="19.2" customHeight="1">
      <c r="A887" s="94"/>
      <c r="B887" s="637"/>
      <c r="C887" s="637" t="str">
        <f t="shared" si="335"/>
        <v/>
      </c>
      <c r="D887" s="638"/>
      <c r="E887" s="638"/>
      <c r="F887" s="637"/>
      <c r="G887" s="285"/>
      <c r="H887" s="199"/>
      <c r="I887" s="125"/>
      <c r="J887" s="245"/>
      <c r="K887" s="727"/>
      <c r="L887" s="248"/>
      <c r="M887" s="259"/>
      <c r="N887" s="245"/>
      <c r="O887" s="245"/>
      <c r="P887" s="245"/>
      <c r="Q887" s="553"/>
      <c r="R887" s="553"/>
      <c r="S887" s="558"/>
      <c r="T887" s="558"/>
      <c r="U887" s="558"/>
      <c r="V887" s="558"/>
      <c r="W887" s="558"/>
      <c r="X887" s="558"/>
      <c r="Y887" s="97"/>
      <c r="Z887" s="20"/>
      <c r="AA887" s="585"/>
      <c r="AB887" s="289"/>
      <c r="AC887" s="289"/>
      <c r="AD887" s="535"/>
      <c r="AE887" s="289"/>
      <c r="AF887" s="423"/>
      <c r="AG887" s="423"/>
      <c r="AH887" s="423"/>
      <c r="AI887" s="423"/>
      <c r="AJ887" s="289"/>
      <c r="AK887" s="20"/>
      <c r="AL887" s="20"/>
      <c r="AM887" s="20"/>
      <c r="AN887" s="20"/>
      <c r="AO887" s="20"/>
      <c r="AP887" s="20"/>
    </row>
    <row r="888" spans="1:42" ht="19.2" customHeight="1">
      <c r="A888" s="94"/>
      <c r="B888" s="637"/>
      <c r="C888" s="637" t="str">
        <f t="shared" si="335"/>
        <v>213</v>
      </c>
      <c r="D888" s="638" t="str">
        <f t="shared" ref="D888:D892" si="339">LEFT(E888,5)</f>
        <v>21305</v>
      </c>
      <c r="E888" s="638">
        <v>2130501</v>
      </c>
      <c r="F888" s="637" t="s">
        <v>6</v>
      </c>
      <c r="G888" s="501" t="s">
        <v>803</v>
      </c>
      <c r="H888" s="199" t="s">
        <v>65</v>
      </c>
      <c r="I888" s="125">
        <v>302</v>
      </c>
      <c r="J888" s="245"/>
      <c r="K888" s="727">
        <f t="shared" ref="K888:K892" si="340">SUM(L888:X888)</f>
        <v>200000</v>
      </c>
      <c r="L888" s="248"/>
      <c r="M888" s="259">
        <v>200000</v>
      </c>
      <c r="N888" s="245"/>
      <c r="O888" s="245"/>
      <c r="P888" s="245"/>
      <c r="Q888" s="553"/>
      <c r="R888" s="553"/>
      <c r="S888" s="558"/>
      <c r="T888" s="558"/>
      <c r="U888" s="558"/>
      <c r="V888" s="558"/>
      <c r="W888" s="558"/>
      <c r="X888" s="558"/>
      <c r="Y888" s="97"/>
      <c r="Z888" s="473" t="s">
        <v>2401</v>
      </c>
      <c r="AA888" s="585"/>
      <c r="AB888" s="289"/>
      <c r="AC888" s="289"/>
      <c r="AD888" s="535"/>
      <c r="AE888" s="289"/>
      <c r="AF888" s="423"/>
      <c r="AG888" s="423"/>
      <c r="AH888" s="423"/>
      <c r="AI888" s="423"/>
      <c r="AJ888" s="289"/>
      <c r="AK888" s="20"/>
      <c r="AL888" s="20"/>
      <c r="AM888" s="20"/>
      <c r="AN888" s="20"/>
      <c r="AO888" s="20"/>
      <c r="AP888" s="20"/>
    </row>
    <row r="889" spans="1:42" ht="19.2" customHeight="1">
      <c r="A889" s="94"/>
      <c r="B889" s="637"/>
      <c r="C889" s="637" t="str">
        <f t="shared" si="335"/>
        <v>213</v>
      </c>
      <c r="D889" s="638" t="str">
        <f t="shared" si="339"/>
        <v>21305</v>
      </c>
      <c r="E889" s="638">
        <v>2130501</v>
      </c>
      <c r="F889" s="637" t="s">
        <v>6</v>
      </c>
      <c r="G889" s="34" t="s">
        <v>5</v>
      </c>
      <c r="H889" s="199" t="s">
        <v>78</v>
      </c>
      <c r="I889" s="125">
        <v>302</v>
      </c>
      <c r="J889" s="245">
        <v>60000</v>
      </c>
      <c r="K889" s="727">
        <f t="shared" si="340"/>
        <v>60000</v>
      </c>
      <c r="L889" s="248"/>
      <c r="M889" s="259"/>
      <c r="N889" s="140"/>
      <c r="O889" s="140"/>
      <c r="P889" s="97"/>
      <c r="Q889" s="558">
        <v>60000</v>
      </c>
      <c r="R889" s="558"/>
      <c r="S889" s="558"/>
      <c r="T889" s="558"/>
      <c r="U889" s="558"/>
      <c r="V889" s="558"/>
      <c r="W889" s="558"/>
      <c r="X889" s="558"/>
      <c r="Y889" s="97"/>
      <c r="Z889" s="20"/>
      <c r="AA889" s="585"/>
      <c r="AB889" s="289"/>
      <c r="AC889" s="289"/>
      <c r="AD889" s="535"/>
      <c r="AE889" s="289"/>
      <c r="AF889" s="423"/>
      <c r="AG889" s="423"/>
      <c r="AH889" s="423"/>
      <c r="AI889" s="423"/>
      <c r="AJ889" s="289"/>
      <c r="AK889" s="20"/>
      <c r="AL889" s="20"/>
      <c r="AM889" s="20"/>
      <c r="AN889" s="20"/>
      <c r="AO889" s="20"/>
      <c r="AP889" s="20"/>
    </row>
    <row r="890" spans="1:42" ht="19.2" customHeight="1">
      <c r="A890" s="94"/>
      <c r="B890" s="637"/>
      <c r="C890" s="637" t="str">
        <f t="shared" si="335"/>
        <v>213</v>
      </c>
      <c r="D890" s="638" t="str">
        <f t="shared" si="339"/>
        <v>21305</v>
      </c>
      <c r="E890" s="638">
        <v>2130505</v>
      </c>
      <c r="F890" s="637" t="s">
        <v>6</v>
      </c>
      <c r="G890" s="34" t="s">
        <v>3</v>
      </c>
      <c r="H890" s="199" t="s">
        <v>78</v>
      </c>
      <c r="I890" s="125">
        <v>302</v>
      </c>
      <c r="J890" s="245">
        <v>596000</v>
      </c>
      <c r="K890" s="727">
        <f t="shared" si="340"/>
        <v>896000</v>
      </c>
      <c r="L890" s="248"/>
      <c r="M890" s="463"/>
      <c r="N890" s="140"/>
      <c r="O890" s="140"/>
      <c r="P890" s="97"/>
      <c r="Q890" s="558">
        <v>896000</v>
      </c>
      <c r="R890" s="558"/>
      <c r="S890" s="558"/>
      <c r="T890" s="558"/>
      <c r="U890" s="558"/>
      <c r="V890" s="558"/>
      <c r="W890" s="558"/>
      <c r="X890" s="558"/>
      <c r="Y890" s="97"/>
      <c r="Z890" s="20"/>
      <c r="AA890" s="585"/>
      <c r="AB890" s="289"/>
      <c r="AC890" s="289"/>
      <c r="AD890" s="535"/>
      <c r="AE890" s="289"/>
      <c r="AF890" s="423"/>
      <c r="AG890" s="423"/>
      <c r="AH890" s="423"/>
      <c r="AI890" s="423"/>
      <c r="AJ890" s="289"/>
      <c r="AK890" s="20"/>
      <c r="AL890" s="20"/>
      <c r="AM890" s="20"/>
      <c r="AN890" s="20"/>
      <c r="AO890" s="20"/>
      <c r="AP890" s="20"/>
    </row>
    <row r="891" spans="1:42" ht="19.2" customHeight="1">
      <c r="A891" s="94"/>
      <c r="B891" s="637"/>
      <c r="C891" s="637" t="str">
        <f t="shared" si="335"/>
        <v>213</v>
      </c>
      <c r="D891" s="638" t="str">
        <f t="shared" si="339"/>
        <v>21305</v>
      </c>
      <c r="E891" s="638">
        <v>2130504</v>
      </c>
      <c r="F891" s="637" t="s">
        <v>6</v>
      </c>
      <c r="G891" s="34" t="s">
        <v>4</v>
      </c>
      <c r="H891" s="199" t="s">
        <v>78</v>
      </c>
      <c r="I891" s="125">
        <v>302</v>
      </c>
      <c r="J891" s="245">
        <v>304000</v>
      </c>
      <c r="K891" s="727">
        <f t="shared" si="340"/>
        <v>304000</v>
      </c>
      <c r="L891" s="248"/>
      <c r="M891" s="463"/>
      <c r="N891" s="140"/>
      <c r="O891" s="140"/>
      <c r="P891" s="97"/>
      <c r="Q891" s="558">
        <v>304000</v>
      </c>
      <c r="R891" s="558"/>
      <c r="S891" s="558"/>
      <c r="T891" s="558"/>
      <c r="U891" s="558"/>
      <c r="V891" s="558"/>
      <c r="W891" s="558"/>
      <c r="X891" s="558"/>
      <c r="Y891" s="97"/>
      <c r="Z891" s="20"/>
      <c r="AA891" s="585"/>
      <c r="AB891" s="289"/>
      <c r="AC891" s="289"/>
      <c r="AD891" s="535"/>
      <c r="AE891" s="289"/>
      <c r="AF891" s="423"/>
      <c r="AG891" s="423"/>
      <c r="AH891" s="423"/>
      <c r="AI891" s="423"/>
      <c r="AJ891" s="289"/>
      <c r="AK891" s="20"/>
      <c r="AL891" s="20"/>
      <c r="AM891" s="20"/>
      <c r="AN891" s="20"/>
      <c r="AO891" s="20"/>
      <c r="AP891" s="20"/>
    </row>
    <row r="892" spans="1:42" ht="19.2" customHeight="1">
      <c r="A892" s="94"/>
      <c r="B892" s="637"/>
      <c r="C892" s="637" t="str">
        <f t="shared" si="335"/>
        <v>213</v>
      </c>
      <c r="D892" s="638" t="str">
        <f t="shared" si="339"/>
        <v>21305</v>
      </c>
      <c r="E892" s="638">
        <v>2130504</v>
      </c>
      <c r="F892" s="637" t="s">
        <v>6</v>
      </c>
      <c r="G892" s="502" t="s">
        <v>836</v>
      </c>
      <c r="H892" s="199" t="s">
        <v>78</v>
      </c>
      <c r="I892" s="125"/>
      <c r="J892" s="245"/>
      <c r="K892" s="727">
        <f t="shared" si="340"/>
        <v>250000</v>
      </c>
      <c r="L892" s="248"/>
      <c r="M892" s="463"/>
      <c r="N892" s="140"/>
      <c r="O892" s="140"/>
      <c r="P892" s="97"/>
      <c r="Q892" s="558">
        <v>250000</v>
      </c>
      <c r="R892" s="558"/>
      <c r="S892" s="558"/>
      <c r="T892" s="558"/>
      <c r="U892" s="558"/>
      <c r="V892" s="558"/>
      <c r="W892" s="558"/>
      <c r="X892" s="558"/>
      <c r="Y892" s="97"/>
      <c r="Z892" s="20"/>
      <c r="AA892" s="585"/>
      <c r="AB892" s="289"/>
      <c r="AC892" s="289"/>
      <c r="AD892" s="535"/>
      <c r="AE892" s="289"/>
      <c r="AF892" s="423"/>
      <c r="AG892" s="423"/>
      <c r="AH892" s="423"/>
      <c r="AI892" s="423"/>
      <c r="AJ892" s="289"/>
      <c r="AK892" s="20"/>
      <c r="AL892" s="20"/>
      <c r="AM892" s="20"/>
      <c r="AN892" s="20"/>
      <c r="AO892" s="20"/>
      <c r="AP892" s="20"/>
    </row>
    <row r="893" spans="1:42" ht="19.2" customHeight="1">
      <c r="A893" s="94"/>
      <c r="B893" s="637"/>
      <c r="C893" s="637"/>
      <c r="D893" s="638"/>
      <c r="E893" s="638"/>
      <c r="F893" s="635"/>
      <c r="G893" s="34"/>
      <c r="H893" s="199"/>
      <c r="I893" s="125"/>
      <c r="J893" s="245"/>
      <c r="K893" s="621"/>
      <c r="L893" s="241"/>
      <c r="M893" s="463"/>
      <c r="N893" s="140"/>
      <c r="O893" s="140"/>
      <c r="P893" s="97"/>
      <c r="Q893" s="558"/>
      <c r="R893" s="558"/>
      <c r="S893" s="558"/>
      <c r="T893" s="558"/>
      <c r="U893" s="558"/>
      <c r="V893" s="558"/>
      <c r="W893" s="558"/>
      <c r="X893" s="558"/>
      <c r="Y893" s="97"/>
      <c r="Z893" s="20"/>
      <c r="AA893" s="585"/>
      <c r="AB893" s="289"/>
      <c r="AC893" s="289"/>
      <c r="AD893" s="535"/>
      <c r="AE893" s="289"/>
      <c r="AF893" s="423"/>
      <c r="AG893" s="423"/>
      <c r="AH893" s="423"/>
      <c r="AI893" s="423"/>
      <c r="AJ893" s="289"/>
      <c r="AK893" s="20"/>
      <c r="AL893" s="20"/>
      <c r="AM893" s="20"/>
      <c r="AN893" s="20"/>
      <c r="AO893" s="20"/>
      <c r="AP893" s="20"/>
    </row>
    <row r="894" spans="1:42" ht="19.2" customHeight="1">
      <c r="A894" s="94"/>
      <c r="B894" s="637"/>
      <c r="C894" s="637"/>
      <c r="D894" s="638"/>
      <c r="E894" s="638"/>
      <c r="F894" s="635"/>
      <c r="G894" s="34"/>
      <c r="H894" s="199"/>
      <c r="I894" s="125"/>
      <c r="J894" s="245"/>
      <c r="K894" s="621"/>
      <c r="L894" s="241"/>
      <c r="M894" s="463"/>
      <c r="N894" s="140"/>
      <c r="O894" s="140"/>
      <c r="P894" s="97"/>
      <c r="Q894" s="558"/>
      <c r="R894" s="558"/>
      <c r="S894" s="558"/>
      <c r="T894" s="558"/>
      <c r="U894" s="558"/>
      <c r="V894" s="558"/>
      <c r="W894" s="558"/>
      <c r="X894" s="558"/>
      <c r="Y894" s="97"/>
      <c r="Z894" s="20"/>
      <c r="AA894" s="585"/>
      <c r="AB894" s="289"/>
      <c r="AC894" s="289"/>
      <c r="AD894" s="535"/>
      <c r="AE894" s="289"/>
      <c r="AF894" s="423"/>
      <c r="AG894" s="423"/>
      <c r="AH894" s="423"/>
      <c r="AI894" s="423"/>
      <c r="AJ894" s="289"/>
      <c r="AK894" s="20"/>
      <c r="AL894" s="20"/>
      <c r="AM894" s="20"/>
      <c r="AN894" s="20"/>
      <c r="AO894" s="20"/>
      <c r="AP894" s="20"/>
    </row>
    <row r="895" spans="1:42" ht="19.2" customHeight="1">
      <c r="A895" s="94"/>
      <c r="B895" s="637"/>
      <c r="C895" s="637"/>
      <c r="D895" s="638"/>
      <c r="E895" s="638"/>
      <c r="F895" s="635"/>
      <c r="G895" s="34"/>
      <c r="H895" s="199"/>
      <c r="I895" s="125"/>
      <c r="J895" s="245"/>
      <c r="K895" s="621">
        <f>SUM(K896:K898)</f>
        <v>400000</v>
      </c>
      <c r="L895" s="621">
        <f t="shared" ref="L895:X895" si="341">SUM(L896:L898)</f>
        <v>0</v>
      </c>
      <c r="M895" s="621">
        <f t="shared" si="341"/>
        <v>40000</v>
      </c>
      <c r="N895" s="621">
        <f t="shared" si="341"/>
        <v>0</v>
      </c>
      <c r="O895" s="621">
        <f t="shared" si="341"/>
        <v>0</v>
      </c>
      <c r="P895" s="621">
        <f t="shared" si="341"/>
        <v>0</v>
      </c>
      <c r="Q895" s="621">
        <f t="shared" si="341"/>
        <v>0</v>
      </c>
      <c r="R895" s="621">
        <f t="shared" si="341"/>
        <v>0</v>
      </c>
      <c r="S895" s="621">
        <f t="shared" si="341"/>
        <v>0</v>
      </c>
      <c r="T895" s="621">
        <f t="shared" si="341"/>
        <v>360000</v>
      </c>
      <c r="U895" s="621">
        <f t="shared" si="341"/>
        <v>0</v>
      </c>
      <c r="V895" s="621">
        <f t="shared" si="341"/>
        <v>0</v>
      </c>
      <c r="W895" s="621">
        <f t="shared" si="341"/>
        <v>0</v>
      </c>
      <c r="X895" s="621">
        <f t="shared" si="341"/>
        <v>0</v>
      </c>
      <c r="Y895" s="20"/>
      <c r="Z895" s="20"/>
      <c r="AA895" s="585"/>
      <c r="AB895" s="289"/>
      <c r="AC895" s="289"/>
      <c r="AD895" s="535"/>
      <c r="AE895" s="289"/>
      <c r="AF895" s="423"/>
      <c r="AG895" s="423"/>
      <c r="AH895" s="423"/>
      <c r="AI895" s="423"/>
      <c r="AJ895" s="289"/>
      <c r="AK895" s="20"/>
      <c r="AL895" s="20"/>
      <c r="AM895" s="20"/>
      <c r="AN895" s="20"/>
      <c r="AO895" s="20"/>
      <c r="AP895" s="20"/>
    </row>
    <row r="896" spans="1:42" ht="19.2" customHeight="1">
      <c r="A896" s="636" t="s">
        <v>957</v>
      </c>
      <c r="B896" s="637"/>
      <c r="C896" s="637" t="str">
        <f t="shared" ref="C896:C898" si="342">LEFT(E896,3)</f>
        <v>213</v>
      </c>
      <c r="D896" s="638" t="str">
        <f t="shared" ref="D896:D898" si="343">LEFT(E896,5)</f>
        <v>21305</v>
      </c>
      <c r="E896" s="638">
        <v>2130501</v>
      </c>
      <c r="F896" s="635" t="s">
        <v>957</v>
      </c>
      <c r="G896" s="548" t="s">
        <v>958</v>
      </c>
      <c r="H896" s="549" t="s">
        <v>65</v>
      </c>
      <c r="I896" s="125">
        <v>302</v>
      </c>
      <c r="J896" s="245"/>
      <c r="K896" s="621">
        <f>SUM(L896:X896)</f>
        <v>20000</v>
      </c>
      <c r="L896" s="241"/>
      <c r="M896" s="463">
        <v>20000</v>
      </c>
      <c r="N896" s="140"/>
      <c r="O896" s="140"/>
      <c r="P896" s="97"/>
      <c r="Q896" s="558"/>
      <c r="R896" s="558"/>
      <c r="S896" s="558"/>
      <c r="T896" s="558"/>
      <c r="U896" s="558"/>
      <c r="V896" s="558"/>
      <c r="W896" s="558"/>
      <c r="X896" s="558"/>
      <c r="Y896" s="97"/>
      <c r="Z896" s="20"/>
      <c r="AA896" s="585"/>
      <c r="AB896" s="289"/>
      <c r="AC896" s="289"/>
      <c r="AD896" s="535"/>
      <c r="AE896" s="289"/>
      <c r="AF896" s="423"/>
      <c r="AG896" s="423"/>
      <c r="AH896" s="423"/>
      <c r="AI896" s="423"/>
      <c r="AJ896" s="289"/>
      <c r="AK896" s="20"/>
      <c r="AL896" s="20"/>
      <c r="AM896" s="20"/>
      <c r="AN896" s="20"/>
      <c r="AO896" s="20"/>
      <c r="AP896" s="20"/>
    </row>
    <row r="897" spans="1:42" ht="19.2" customHeight="1">
      <c r="A897" s="94"/>
      <c r="B897" s="637"/>
      <c r="C897" s="637" t="str">
        <f t="shared" si="342"/>
        <v>213</v>
      </c>
      <c r="D897" s="638" t="str">
        <f t="shared" si="343"/>
        <v>21305</v>
      </c>
      <c r="E897" s="638">
        <v>2130599</v>
      </c>
      <c r="F897" s="635" t="s">
        <v>957</v>
      </c>
      <c r="G897" s="548" t="s">
        <v>959</v>
      </c>
      <c r="H897" s="549" t="s">
        <v>65</v>
      </c>
      <c r="I897" s="125">
        <v>307</v>
      </c>
      <c r="J897" s="245"/>
      <c r="K897" s="621">
        <f>SUM(L897:X897)</f>
        <v>360000</v>
      </c>
      <c r="L897" s="241"/>
      <c r="M897" s="463"/>
      <c r="N897" s="140"/>
      <c r="O897" s="140"/>
      <c r="P897" s="97"/>
      <c r="Q897" s="558"/>
      <c r="R897" s="558"/>
      <c r="S897" s="558"/>
      <c r="T897" s="558">
        <v>360000</v>
      </c>
      <c r="U897" s="558"/>
      <c r="V897" s="558"/>
      <c r="W897" s="558"/>
      <c r="X897" s="558"/>
      <c r="Y897" s="97"/>
      <c r="Z897" s="20"/>
      <c r="AA897" s="585"/>
      <c r="AB897" s="289"/>
      <c r="AC897" s="289"/>
      <c r="AD897" s="535"/>
      <c r="AE897" s="289"/>
      <c r="AF897" s="423"/>
      <c r="AG897" s="423"/>
      <c r="AH897" s="423"/>
      <c r="AI897" s="423"/>
      <c r="AJ897" s="289"/>
      <c r="AK897" s="20"/>
      <c r="AL897" s="20"/>
      <c r="AM897" s="20"/>
      <c r="AN897" s="20"/>
      <c r="AO897" s="20"/>
      <c r="AP897" s="20"/>
    </row>
    <row r="898" spans="1:42" ht="19.2" customHeight="1">
      <c r="A898" s="94"/>
      <c r="B898" s="637"/>
      <c r="C898" s="637" t="str">
        <f t="shared" si="342"/>
        <v>213</v>
      </c>
      <c r="D898" s="638" t="str">
        <f t="shared" si="343"/>
        <v>21305</v>
      </c>
      <c r="E898" s="638">
        <v>2130501</v>
      </c>
      <c r="F898" s="635" t="s">
        <v>957</v>
      </c>
      <c r="G898" s="548" t="s">
        <v>960</v>
      </c>
      <c r="H898" s="549" t="s">
        <v>65</v>
      </c>
      <c r="I898" s="125">
        <v>302</v>
      </c>
      <c r="J898" s="245"/>
      <c r="K898" s="621">
        <f>SUM(L898:X898)</f>
        <v>20000</v>
      </c>
      <c r="L898" s="241"/>
      <c r="M898" s="463">
        <v>20000</v>
      </c>
      <c r="N898" s="140"/>
      <c r="O898" s="140"/>
      <c r="P898" s="97"/>
      <c r="Q898" s="558"/>
      <c r="R898" s="558"/>
      <c r="S898" s="558"/>
      <c r="T898" s="558"/>
      <c r="U898" s="558"/>
      <c r="V898" s="558"/>
      <c r="W898" s="558"/>
      <c r="X898" s="558"/>
      <c r="Y898" s="97"/>
      <c r="Z898" s="20"/>
      <c r="AA898" s="585"/>
      <c r="AB898" s="289"/>
      <c r="AC898" s="289"/>
      <c r="AD898" s="535"/>
      <c r="AE898" s="289"/>
      <c r="AF898" s="423"/>
      <c r="AG898" s="423"/>
      <c r="AH898" s="423"/>
      <c r="AI898" s="423"/>
      <c r="AJ898" s="289"/>
      <c r="AK898" s="20"/>
      <c r="AL898" s="20"/>
      <c r="AM898" s="20"/>
      <c r="AN898" s="20"/>
      <c r="AO898" s="20"/>
      <c r="AP898" s="20"/>
    </row>
    <row r="899" spans="1:42" ht="19.2" customHeight="1">
      <c r="A899" s="94"/>
      <c r="B899" s="637"/>
      <c r="C899" s="637"/>
      <c r="D899" s="638"/>
      <c r="E899" s="638"/>
      <c r="F899" s="635"/>
      <c r="G899" s="502"/>
      <c r="H899" s="199"/>
      <c r="I899" s="125"/>
      <c r="J899" s="245"/>
      <c r="K899" s="621"/>
      <c r="L899" s="241"/>
      <c r="M899" s="463"/>
      <c r="N899" s="140"/>
      <c r="O899" s="140"/>
      <c r="P899" s="97"/>
      <c r="Q899" s="558"/>
      <c r="R899" s="558"/>
      <c r="S899" s="558"/>
      <c r="T899" s="558"/>
      <c r="U899" s="558"/>
      <c r="V899" s="558"/>
      <c r="W899" s="558"/>
      <c r="X899" s="558"/>
      <c r="Y899" s="97"/>
      <c r="Z899" s="20"/>
      <c r="AA899" s="585"/>
      <c r="AB899" s="289"/>
      <c r="AC899" s="289"/>
      <c r="AD899" s="535"/>
      <c r="AE899" s="289"/>
      <c r="AF899" s="423"/>
      <c r="AG899" s="423"/>
      <c r="AH899" s="423"/>
      <c r="AI899" s="423"/>
      <c r="AJ899" s="289"/>
      <c r="AK899" s="20"/>
      <c r="AL899" s="20"/>
      <c r="AM899" s="20"/>
      <c r="AN899" s="20"/>
      <c r="AO899" s="20"/>
      <c r="AP899" s="20"/>
    </row>
    <row r="900" spans="1:42" ht="19.2" customHeight="1">
      <c r="A900" s="94"/>
      <c r="B900" s="203"/>
      <c r="C900" s="203" t="str">
        <f t="shared" ref="C900:C907" si="344">LEFT(E900,3)</f>
        <v/>
      </c>
      <c r="D900" s="638" t="str">
        <f t="shared" ref="D900:D908" si="345">LEFT(E900,5)</f>
        <v/>
      </c>
      <c r="E900" s="219"/>
      <c r="F900" s="7"/>
      <c r="G900" s="34"/>
      <c r="H900" s="199"/>
      <c r="I900" s="125"/>
      <c r="J900" s="245"/>
      <c r="K900" s="621">
        <f t="shared" ref="K900:K966" si="346">SUM(L900:X900)</f>
        <v>0</v>
      </c>
      <c r="L900" s="241"/>
      <c r="M900" s="463"/>
      <c r="N900" s="140"/>
      <c r="O900" s="140"/>
      <c r="P900" s="97"/>
      <c r="Q900" s="558"/>
      <c r="R900" s="558"/>
      <c r="S900" s="558"/>
      <c r="T900" s="558"/>
      <c r="U900" s="558"/>
      <c r="V900" s="558"/>
      <c r="W900" s="558"/>
      <c r="X900" s="558"/>
      <c r="Y900" s="97"/>
      <c r="Z900" s="20"/>
      <c r="AA900" s="585"/>
      <c r="AB900" s="289"/>
      <c r="AC900" s="289"/>
      <c r="AD900" s="535">
        <f t="shared" si="325"/>
        <v>0</v>
      </c>
      <c r="AE900" s="289"/>
      <c r="AF900" s="423"/>
      <c r="AG900" s="423"/>
      <c r="AH900" s="423"/>
      <c r="AI900" s="423"/>
      <c r="AJ900" s="289"/>
      <c r="AK900" s="20"/>
      <c r="AL900" s="20"/>
      <c r="AM900" s="20"/>
      <c r="AN900" s="20"/>
      <c r="AO900" s="20"/>
      <c r="AP900" s="20"/>
    </row>
    <row r="901" spans="1:42" ht="19.2" customHeight="1">
      <c r="A901" s="705" t="s">
        <v>2427</v>
      </c>
      <c r="B901" s="203">
        <v>2</v>
      </c>
      <c r="C901" s="203" t="str">
        <f t="shared" si="344"/>
        <v/>
      </c>
      <c r="D901" s="638" t="str">
        <f t="shared" si="345"/>
        <v/>
      </c>
      <c r="E901" s="219"/>
      <c r="F901" s="7"/>
      <c r="G901" s="34"/>
      <c r="H901" s="199"/>
      <c r="I901" s="125"/>
      <c r="J901" s="245">
        <v>67764</v>
      </c>
      <c r="K901" s="621">
        <f t="shared" si="346"/>
        <v>274387</v>
      </c>
      <c r="L901" s="241">
        <f t="shared" ref="L901:R901" si="347">SUM(L902:L911)</f>
        <v>150403</v>
      </c>
      <c r="M901" s="272">
        <f t="shared" si="347"/>
        <v>66800</v>
      </c>
      <c r="N901" s="272">
        <f t="shared" si="347"/>
        <v>17184</v>
      </c>
      <c r="O901" s="272">
        <f t="shared" si="347"/>
        <v>0</v>
      </c>
      <c r="P901" s="272">
        <f t="shared" si="347"/>
        <v>0</v>
      </c>
      <c r="Q901" s="272">
        <f t="shared" si="347"/>
        <v>0</v>
      </c>
      <c r="R901" s="272">
        <f t="shared" si="347"/>
        <v>0</v>
      </c>
      <c r="S901" s="272"/>
      <c r="T901" s="272"/>
      <c r="U901" s="272"/>
      <c r="V901" s="272">
        <f>SUM(V902:V911)</f>
        <v>0</v>
      </c>
      <c r="W901" s="272">
        <f>SUM(W902:W911)</f>
        <v>40000</v>
      </c>
      <c r="X901" s="272">
        <f>SUM(X902:X911)</f>
        <v>0</v>
      </c>
      <c r="Y901" s="272">
        <f>SUM(Y902:Y911)</f>
        <v>0</v>
      </c>
      <c r="Z901" s="20"/>
      <c r="AA901" s="585">
        <v>-928608</v>
      </c>
      <c r="AB901" s="289"/>
      <c r="AC901" s="289"/>
      <c r="AD901" s="535">
        <f t="shared" si="325"/>
        <v>214061</v>
      </c>
      <c r="AE901" s="289">
        <f>SUM(AF901:AI901)</f>
        <v>214061</v>
      </c>
      <c r="AF901" s="423">
        <v>139147</v>
      </c>
      <c r="AG901" s="423">
        <v>30000</v>
      </c>
      <c r="AH901" s="423">
        <v>44914</v>
      </c>
      <c r="AI901" s="423"/>
      <c r="AJ901" s="289"/>
      <c r="AK901" s="20"/>
      <c r="AL901" s="20"/>
      <c r="AM901" s="20"/>
      <c r="AN901" s="20"/>
      <c r="AO901" s="20"/>
      <c r="AP901" s="20"/>
    </row>
    <row r="902" spans="1:42" ht="19.2" customHeight="1">
      <c r="A902" s="94"/>
      <c r="B902" s="203"/>
      <c r="C902" s="203" t="str">
        <f t="shared" si="344"/>
        <v>213</v>
      </c>
      <c r="D902" s="638" t="str">
        <f t="shared" si="345"/>
        <v>21303</v>
      </c>
      <c r="E902" s="219">
        <v>2130301</v>
      </c>
      <c r="F902" s="7" t="s">
        <v>421</v>
      </c>
      <c r="G902" s="283" t="s">
        <v>375</v>
      </c>
      <c r="H902" s="199" t="s">
        <v>407</v>
      </c>
      <c r="I902" s="125">
        <v>301</v>
      </c>
      <c r="J902" s="245">
        <v>37200</v>
      </c>
      <c r="K902" s="621">
        <f t="shared" si="346"/>
        <v>115572</v>
      </c>
      <c r="L902" s="241">
        <v>115572</v>
      </c>
      <c r="M902" s="463"/>
      <c r="N902" s="140"/>
      <c r="O902" s="140"/>
      <c r="P902" s="97"/>
      <c r="Q902" s="558"/>
      <c r="R902" s="558"/>
      <c r="S902" s="558"/>
      <c r="T902" s="558"/>
      <c r="U902" s="558"/>
      <c r="V902" s="558"/>
      <c r="W902" s="558"/>
      <c r="X902" s="558"/>
      <c r="Y902" s="97"/>
      <c r="Z902" s="20"/>
      <c r="AA902" s="585"/>
      <c r="AB902" s="289"/>
      <c r="AC902" s="289"/>
      <c r="AD902" s="535">
        <f t="shared" si="325"/>
        <v>0</v>
      </c>
      <c r="AE902" s="289"/>
      <c r="AF902" s="423"/>
      <c r="AG902" s="423"/>
      <c r="AH902" s="423"/>
      <c r="AI902" s="423"/>
      <c r="AJ902" s="289"/>
      <c r="AK902" s="20"/>
      <c r="AL902" s="20"/>
      <c r="AM902" s="20"/>
      <c r="AN902" s="20"/>
      <c r="AO902" s="20"/>
      <c r="AP902" s="20"/>
    </row>
    <row r="903" spans="1:42" ht="19.2" customHeight="1">
      <c r="A903" s="94"/>
      <c r="B903" s="203"/>
      <c r="C903" s="203" t="str">
        <f t="shared" si="344"/>
        <v>213</v>
      </c>
      <c r="D903" s="638" t="str">
        <f t="shared" si="345"/>
        <v>21303</v>
      </c>
      <c r="E903" s="219">
        <v>2130301</v>
      </c>
      <c r="F903" s="7" t="s">
        <v>421</v>
      </c>
      <c r="G903" s="283" t="s">
        <v>376</v>
      </c>
      <c r="H903" s="199" t="s">
        <v>407</v>
      </c>
      <c r="I903" s="125">
        <v>301</v>
      </c>
      <c r="J903" s="245">
        <v>10000</v>
      </c>
      <c r="K903" s="621">
        <f t="shared" si="346"/>
        <v>18000</v>
      </c>
      <c r="L903" s="281">
        <v>18000</v>
      </c>
      <c r="M903" s="463"/>
      <c r="N903" s="140"/>
      <c r="O903" s="140"/>
      <c r="P903" s="97"/>
      <c r="Q903" s="558"/>
      <c r="R903" s="558"/>
      <c r="S903" s="558"/>
      <c r="T903" s="558"/>
      <c r="U903" s="558"/>
      <c r="V903" s="558"/>
      <c r="W903" s="558"/>
      <c r="X903" s="558"/>
      <c r="Y903" s="97"/>
      <c r="Z903" s="20"/>
      <c r="AA903" s="585"/>
      <c r="AB903" s="289"/>
      <c r="AC903" s="289"/>
      <c r="AD903" s="535">
        <f t="shared" si="325"/>
        <v>0</v>
      </c>
      <c r="AE903" s="289"/>
      <c r="AF903" s="423"/>
      <c r="AG903" s="423"/>
      <c r="AH903" s="423"/>
      <c r="AI903" s="423"/>
      <c r="AJ903" s="289"/>
      <c r="AK903" s="20"/>
      <c r="AL903" s="20"/>
      <c r="AM903" s="20"/>
      <c r="AN903" s="20"/>
      <c r="AO903" s="20"/>
      <c r="AP903" s="20"/>
    </row>
    <row r="904" spans="1:42" ht="19.2" customHeight="1">
      <c r="A904" s="94"/>
      <c r="B904" s="203"/>
      <c r="C904" s="203" t="str">
        <f t="shared" si="344"/>
        <v>213</v>
      </c>
      <c r="D904" s="638" t="str">
        <f t="shared" si="345"/>
        <v>21303</v>
      </c>
      <c r="E904" s="219">
        <v>2130301</v>
      </c>
      <c r="F904" s="7" t="s">
        <v>421</v>
      </c>
      <c r="G904" s="283" t="s">
        <v>377</v>
      </c>
      <c r="H904" s="199" t="s">
        <v>407</v>
      </c>
      <c r="I904" s="125">
        <v>301</v>
      </c>
      <c r="J904" s="245">
        <v>3100</v>
      </c>
      <c r="K904" s="621">
        <f t="shared" si="346"/>
        <v>9631</v>
      </c>
      <c r="L904" s="241">
        <v>9631</v>
      </c>
      <c r="M904" s="463"/>
      <c r="N904" s="140"/>
      <c r="O904" s="140"/>
      <c r="P904" s="97"/>
      <c r="Q904" s="558"/>
      <c r="R904" s="558"/>
      <c r="S904" s="558"/>
      <c r="T904" s="558"/>
      <c r="U904" s="558"/>
      <c r="V904" s="558"/>
      <c r="W904" s="558"/>
      <c r="X904" s="558"/>
      <c r="Y904" s="97"/>
      <c r="Z904" s="20"/>
      <c r="AA904" s="585"/>
      <c r="AB904" s="289"/>
      <c r="AC904" s="289"/>
      <c r="AD904" s="535">
        <f t="shared" si="325"/>
        <v>0</v>
      </c>
      <c r="AE904" s="289"/>
      <c r="AF904" s="423"/>
      <c r="AG904" s="423"/>
      <c r="AH904" s="423"/>
      <c r="AI904" s="423"/>
      <c r="AJ904" s="289"/>
      <c r="AK904" s="20"/>
      <c r="AL904" s="20"/>
      <c r="AM904" s="20"/>
      <c r="AN904" s="20"/>
      <c r="AO904" s="20"/>
      <c r="AP904" s="20"/>
    </row>
    <row r="905" spans="1:42" ht="19.2" customHeight="1">
      <c r="A905" s="94"/>
      <c r="B905" s="203"/>
      <c r="C905" s="203" t="str">
        <f t="shared" si="344"/>
        <v>213</v>
      </c>
      <c r="D905" s="638" t="str">
        <f t="shared" si="345"/>
        <v>21303</v>
      </c>
      <c r="E905" s="219">
        <v>2130301</v>
      </c>
      <c r="F905" s="7" t="s">
        <v>421</v>
      </c>
      <c r="G905" s="283" t="s">
        <v>917</v>
      </c>
      <c r="H905" s="199" t="s">
        <v>407</v>
      </c>
      <c r="I905" s="125">
        <v>301</v>
      </c>
      <c r="J905" s="245">
        <v>3600</v>
      </c>
      <c r="K905" s="621">
        <f t="shared" si="346"/>
        <v>7200</v>
      </c>
      <c r="L905" s="241">
        <v>7200</v>
      </c>
      <c r="M905" s="463"/>
      <c r="N905" s="140"/>
      <c r="O905" s="140"/>
      <c r="P905" s="97"/>
      <c r="Q905" s="558"/>
      <c r="R905" s="558"/>
      <c r="S905" s="558"/>
      <c r="T905" s="558"/>
      <c r="U905" s="558"/>
      <c r="V905" s="558"/>
      <c r="W905" s="558"/>
      <c r="X905" s="558"/>
      <c r="Y905" s="97"/>
      <c r="Z905" s="20"/>
      <c r="AA905" s="585"/>
      <c r="AB905" s="289"/>
      <c r="AC905" s="289"/>
      <c r="AD905" s="535">
        <f t="shared" si="325"/>
        <v>0</v>
      </c>
      <c r="AE905" s="289"/>
      <c r="AF905" s="423"/>
      <c r="AG905" s="423"/>
      <c r="AH905" s="423"/>
      <c r="AI905" s="423"/>
      <c r="AJ905" s="289"/>
      <c r="AK905" s="20"/>
      <c r="AL905" s="20"/>
      <c r="AM905" s="20"/>
      <c r="AN905" s="20"/>
      <c r="AO905" s="20"/>
      <c r="AP905" s="20"/>
    </row>
    <row r="906" spans="1:42" ht="19.2" customHeight="1">
      <c r="A906" s="94"/>
      <c r="B906" s="203"/>
      <c r="C906" s="203" t="str">
        <f>LEFT(E906,3)</f>
        <v>213</v>
      </c>
      <c r="D906" s="638" t="str">
        <f>LEFT(E906,5)</f>
        <v>21303</v>
      </c>
      <c r="E906" s="219">
        <v>2130301</v>
      </c>
      <c r="F906" s="7" t="s">
        <v>421</v>
      </c>
      <c r="G906" s="283" t="s">
        <v>378</v>
      </c>
      <c r="H906" s="199" t="s">
        <v>407</v>
      </c>
      <c r="I906" s="125">
        <v>303</v>
      </c>
      <c r="J906" s="245">
        <v>4464</v>
      </c>
      <c r="K906" s="621">
        <f>SUM(L906:X906)</f>
        <v>17184</v>
      </c>
      <c r="L906" s="241"/>
      <c r="M906" s="463"/>
      <c r="N906" s="140">
        <v>17184</v>
      </c>
      <c r="O906" s="140"/>
      <c r="P906" s="97"/>
      <c r="Q906" s="558"/>
      <c r="R906" s="558"/>
      <c r="S906" s="558"/>
      <c r="T906" s="558"/>
      <c r="U906" s="558"/>
      <c r="V906" s="558"/>
      <c r="W906" s="558"/>
      <c r="X906" s="558"/>
      <c r="Y906" s="97"/>
      <c r="Z906" s="20"/>
      <c r="AA906" s="585"/>
      <c r="AB906" s="289"/>
      <c r="AC906" s="289"/>
      <c r="AD906" s="535">
        <f t="shared" si="325"/>
        <v>0</v>
      </c>
      <c r="AE906" s="289"/>
      <c r="AF906" s="423"/>
      <c r="AG906" s="423"/>
      <c r="AH906" s="423"/>
      <c r="AI906" s="423"/>
      <c r="AJ906" s="289"/>
      <c r="AK906" s="20"/>
      <c r="AL906" s="20"/>
      <c r="AM906" s="20"/>
      <c r="AN906" s="20"/>
      <c r="AO906" s="20"/>
      <c r="AP906" s="20"/>
    </row>
    <row r="907" spans="1:42" ht="19.2" customHeight="1">
      <c r="A907" s="94"/>
      <c r="B907" s="203"/>
      <c r="C907" s="203" t="str">
        <f t="shared" si="344"/>
        <v>213</v>
      </c>
      <c r="D907" s="638" t="str">
        <f t="shared" si="345"/>
        <v>21303</v>
      </c>
      <c r="E907" s="219">
        <v>2130301</v>
      </c>
      <c r="F907" s="7" t="s">
        <v>421</v>
      </c>
      <c r="G907" s="283" t="s">
        <v>916</v>
      </c>
      <c r="H907" s="199" t="s">
        <v>407</v>
      </c>
      <c r="I907" s="124">
        <v>302</v>
      </c>
      <c r="J907" s="245">
        <v>8400</v>
      </c>
      <c r="K907" s="621">
        <f t="shared" si="346"/>
        <v>14800</v>
      </c>
      <c r="L907" s="241"/>
      <c r="M907" s="140">
        <v>14800</v>
      </c>
      <c r="O907" s="140"/>
      <c r="P907" s="97"/>
      <c r="Q907" s="558"/>
      <c r="R907" s="558"/>
      <c r="S907" s="558"/>
      <c r="T907" s="558"/>
      <c r="U907" s="558"/>
      <c r="V907" s="558"/>
      <c r="W907" s="558"/>
      <c r="X907" s="558"/>
      <c r="Y907" s="97"/>
      <c r="Z907" s="20"/>
      <c r="AA907" s="585"/>
      <c r="AB907" s="289"/>
      <c r="AC907" s="289"/>
      <c r="AD907" s="535">
        <f t="shared" si="325"/>
        <v>0</v>
      </c>
      <c r="AE907" s="289"/>
      <c r="AF907" s="423"/>
      <c r="AG907" s="423"/>
      <c r="AH907" s="423"/>
      <c r="AI907" s="423"/>
      <c r="AJ907" s="289"/>
      <c r="AK907" s="20"/>
      <c r="AL907" s="20"/>
      <c r="AM907" s="20"/>
      <c r="AN907" s="20"/>
      <c r="AO907" s="20"/>
      <c r="AP907" s="20"/>
    </row>
    <row r="908" spans="1:42" ht="19.2" customHeight="1">
      <c r="A908" s="94"/>
      <c r="B908" s="203"/>
      <c r="C908" s="203" t="str">
        <f>LEFT(E908,3)</f>
        <v>213</v>
      </c>
      <c r="D908" s="638" t="str">
        <f t="shared" si="345"/>
        <v>21303</v>
      </c>
      <c r="E908" s="219">
        <v>2130301</v>
      </c>
      <c r="F908" s="635" t="s">
        <v>421</v>
      </c>
      <c r="G908" s="283" t="s">
        <v>423</v>
      </c>
      <c r="H908" s="199" t="s">
        <v>407</v>
      </c>
      <c r="I908" s="125">
        <v>302</v>
      </c>
      <c r="J908" s="245">
        <v>1000</v>
      </c>
      <c r="K908" s="621">
        <f t="shared" si="346"/>
        <v>2000</v>
      </c>
      <c r="L908" s="241"/>
      <c r="M908" s="463">
        <v>2000</v>
      </c>
      <c r="N908" s="140"/>
      <c r="O908" s="140"/>
      <c r="P908" s="97"/>
      <c r="Q908" s="558"/>
      <c r="R908" s="558"/>
      <c r="S908" s="558"/>
      <c r="T908" s="558"/>
      <c r="U908" s="558"/>
      <c r="V908" s="558"/>
      <c r="W908" s="558"/>
      <c r="X908" s="558"/>
      <c r="Y908" s="97"/>
      <c r="Z908" s="20"/>
      <c r="AA908" s="585"/>
      <c r="AB908" s="289"/>
      <c r="AC908" s="289"/>
      <c r="AD908" s="535">
        <f t="shared" si="325"/>
        <v>0</v>
      </c>
      <c r="AE908" s="289"/>
      <c r="AF908" s="423"/>
      <c r="AG908" s="423"/>
      <c r="AH908" s="423"/>
      <c r="AI908" s="423"/>
      <c r="AJ908" s="289"/>
      <c r="AK908" s="20"/>
      <c r="AL908" s="20"/>
      <c r="AM908" s="20"/>
      <c r="AN908" s="20"/>
      <c r="AO908" s="20"/>
      <c r="AP908" s="20"/>
    </row>
    <row r="909" spans="1:42" ht="19.2" customHeight="1">
      <c r="A909" s="94"/>
      <c r="B909" s="203"/>
      <c r="C909" s="203" t="str">
        <f>LEFT(E909,3)</f>
        <v>213</v>
      </c>
      <c r="D909" s="638" t="str">
        <f t="shared" ref="D909" si="348">LEFT(E909,5)</f>
        <v>21303</v>
      </c>
      <c r="E909" s="219">
        <v>2130301</v>
      </c>
      <c r="F909" s="7" t="s">
        <v>421</v>
      </c>
      <c r="G909" s="476" t="s">
        <v>837</v>
      </c>
      <c r="H909" s="199" t="s">
        <v>391</v>
      </c>
      <c r="I909" s="125">
        <v>310</v>
      </c>
      <c r="J909" s="245"/>
      <c r="K909" s="621">
        <f>SUM(L909:X909)</f>
        <v>40000</v>
      </c>
      <c r="L909" s="241"/>
      <c r="M909" s="463"/>
      <c r="N909" s="140"/>
      <c r="O909" s="140"/>
      <c r="P909" s="97"/>
      <c r="Q909" s="558"/>
      <c r="R909" s="558"/>
      <c r="S909" s="558"/>
      <c r="T909" s="558"/>
      <c r="U909" s="558"/>
      <c r="V909" s="558"/>
      <c r="W909" s="558">
        <v>40000</v>
      </c>
      <c r="X909" s="558"/>
      <c r="Y909" s="97"/>
      <c r="Z909" s="20"/>
      <c r="AA909" s="585"/>
      <c r="AB909" s="289"/>
      <c r="AC909" s="289"/>
      <c r="AD909" s="535">
        <f>AE909+AJ909</f>
        <v>0</v>
      </c>
      <c r="AE909" s="289"/>
      <c r="AF909" s="423"/>
      <c r="AG909" s="423"/>
      <c r="AH909" s="423"/>
      <c r="AI909" s="423"/>
      <c r="AJ909" s="289"/>
      <c r="AK909" s="20"/>
      <c r="AL909" s="20"/>
      <c r="AM909" s="20"/>
      <c r="AN909" s="20"/>
      <c r="AO909" s="20"/>
      <c r="AP909" s="20"/>
    </row>
    <row r="910" spans="1:42" ht="19.2" customHeight="1">
      <c r="A910" s="94"/>
      <c r="B910" s="203"/>
      <c r="C910" s="203" t="str">
        <f>LEFT(E910,3)</f>
        <v>213</v>
      </c>
      <c r="D910" s="638" t="str">
        <f t="shared" ref="D910" si="349">LEFT(E910,5)</f>
        <v>21303</v>
      </c>
      <c r="E910" s="219">
        <v>2130301</v>
      </c>
      <c r="F910" s="7" t="s">
        <v>421</v>
      </c>
      <c r="G910" s="283" t="s">
        <v>912</v>
      </c>
      <c r="H910" s="199" t="s">
        <v>65</v>
      </c>
      <c r="I910" s="125">
        <v>302</v>
      </c>
      <c r="J910" s="245"/>
      <c r="K910" s="621">
        <f>SUM(L910:X910)</f>
        <v>20000</v>
      </c>
      <c r="L910" s="241"/>
      <c r="M910" s="463">
        <v>20000</v>
      </c>
      <c r="N910" s="140"/>
      <c r="O910" s="140"/>
      <c r="P910" s="97"/>
      <c r="Q910" s="558"/>
      <c r="R910" s="558"/>
      <c r="S910" s="558"/>
      <c r="T910" s="558"/>
      <c r="U910" s="558"/>
      <c r="V910" s="558"/>
      <c r="W910" s="558"/>
      <c r="X910" s="558"/>
      <c r="Y910" s="97"/>
      <c r="Z910" s="473" t="s">
        <v>2407</v>
      </c>
      <c r="AA910" s="585"/>
      <c r="AB910" s="289"/>
      <c r="AC910" s="289"/>
      <c r="AD910" s="535">
        <f>AE910+AJ910</f>
        <v>0</v>
      </c>
      <c r="AE910" s="289"/>
      <c r="AF910" s="423"/>
      <c r="AG910" s="423"/>
      <c r="AH910" s="423"/>
      <c r="AI910" s="423"/>
      <c r="AJ910" s="289"/>
      <c r="AK910" s="20"/>
      <c r="AL910" s="20"/>
      <c r="AM910" s="20"/>
      <c r="AN910" s="20"/>
      <c r="AO910" s="20"/>
      <c r="AP910" s="20"/>
    </row>
    <row r="911" spans="1:42" ht="19.2" customHeight="1">
      <c r="A911" s="94"/>
      <c r="B911" s="203"/>
      <c r="C911" s="203" t="str">
        <f>LEFT(E911,3)</f>
        <v>213</v>
      </c>
      <c r="D911" s="638" t="str">
        <f t="shared" ref="D911" si="350">LEFT(E911,5)</f>
        <v>21303</v>
      </c>
      <c r="E911" s="219">
        <v>2130301</v>
      </c>
      <c r="F911" s="7" t="s">
        <v>421</v>
      </c>
      <c r="G911" s="283" t="s">
        <v>911</v>
      </c>
      <c r="H911" s="199" t="s">
        <v>65</v>
      </c>
      <c r="I911" s="125">
        <v>302</v>
      </c>
      <c r="J911" s="245"/>
      <c r="K911" s="621">
        <f t="shared" si="346"/>
        <v>30000</v>
      </c>
      <c r="L911" s="241"/>
      <c r="M911" s="463">
        <v>30000</v>
      </c>
      <c r="N911" s="140"/>
      <c r="O911" s="140"/>
      <c r="P911" s="97"/>
      <c r="Q911" s="558"/>
      <c r="R911" s="558"/>
      <c r="S911" s="558"/>
      <c r="T911" s="558"/>
      <c r="U911" s="558"/>
      <c r="V911" s="558"/>
      <c r="W911" s="558"/>
      <c r="X911" s="558"/>
      <c r="Y911" s="97"/>
      <c r="Z911" s="473" t="s">
        <v>2407</v>
      </c>
      <c r="AA911" s="585"/>
      <c r="AB911" s="289"/>
      <c r="AC911" s="289"/>
      <c r="AD911" s="535">
        <f t="shared" si="325"/>
        <v>0</v>
      </c>
      <c r="AE911" s="289"/>
      <c r="AF911" s="423"/>
      <c r="AG911" s="423"/>
      <c r="AH911" s="423"/>
      <c r="AI911" s="423"/>
      <c r="AJ911" s="289"/>
      <c r="AK911" s="20"/>
      <c r="AL911" s="20"/>
      <c r="AM911" s="20"/>
      <c r="AN911" s="20"/>
      <c r="AO911" s="20"/>
      <c r="AP911" s="20"/>
    </row>
    <row r="912" spans="1:42" ht="19.2" customHeight="1">
      <c r="A912" s="94"/>
      <c r="B912" s="203"/>
      <c r="C912" s="203"/>
      <c r="D912" s="638"/>
      <c r="E912" s="219"/>
      <c r="F912" s="7"/>
      <c r="G912" s="283"/>
      <c r="H912" s="199"/>
      <c r="I912" s="125"/>
      <c r="J912" s="245"/>
      <c r="K912" s="621">
        <f t="shared" si="346"/>
        <v>0</v>
      </c>
      <c r="L912" s="241"/>
      <c r="M912" s="463"/>
      <c r="N912" s="140"/>
      <c r="O912" s="140"/>
      <c r="P912" s="97"/>
      <c r="Q912" s="558"/>
      <c r="R912" s="558"/>
      <c r="S912" s="558"/>
      <c r="T912" s="558"/>
      <c r="U912" s="558"/>
      <c r="V912" s="558"/>
      <c r="W912" s="558"/>
      <c r="X912" s="558"/>
      <c r="Y912" s="97"/>
      <c r="Z912" s="20"/>
      <c r="AA912" s="585"/>
      <c r="AB912" s="289"/>
      <c r="AC912" s="289"/>
      <c r="AD912" s="535">
        <f t="shared" si="325"/>
        <v>0</v>
      </c>
      <c r="AE912" s="289"/>
      <c r="AF912" s="423"/>
      <c r="AG912" s="423"/>
      <c r="AH912" s="423"/>
      <c r="AI912" s="423"/>
      <c r="AJ912" s="289"/>
      <c r="AK912" s="20"/>
      <c r="AL912" s="20"/>
      <c r="AM912" s="20"/>
      <c r="AN912" s="20"/>
      <c r="AO912" s="20"/>
      <c r="AP912" s="20"/>
    </row>
    <row r="913" spans="1:42" ht="19.2" customHeight="1">
      <c r="A913" s="99" t="s">
        <v>600</v>
      </c>
      <c r="B913" s="203">
        <v>4</v>
      </c>
      <c r="C913" s="203"/>
      <c r="D913" s="638" t="str">
        <f>LEFT(E913,5)</f>
        <v/>
      </c>
      <c r="E913" s="219"/>
      <c r="F913" s="7"/>
      <c r="G913" s="291"/>
      <c r="H913" s="37"/>
      <c r="I913" s="125"/>
      <c r="J913" s="127">
        <v>1237735</v>
      </c>
      <c r="K913" s="621">
        <f t="shared" si="346"/>
        <v>3898909</v>
      </c>
      <c r="L913" s="241">
        <f>SUM(L914:L930)</f>
        <v>350926</v>
      </c>
      <c r="M913" s="277">
        <f>SUM(M914:M930)</f>
        <v>427600</v>
      </c>
      <c r="N913" s="277">
        <f>SUM(N914:N930)</f>
        <v>40383</v>
      </c>
      <c r="O913" s="277">
        <f>SUM(O914:O930)</f>
        <v>0</v>
      </c>
      <c r="P913" s="277">
        <f>SUM(P914:P930)</f>
        <v>0</v>
      </c>
      <c r="Q913" s="559">
        <f>SUM(Q914:Q929)</f>
        <v>80000</v>
      </c>
      <c r="R913" s="559">
        <f t="shared" ref="R913:V913" si="351">SUM(R914:R929)</f>
        <v>0</v>
      </c>
      <c r="S913" s="559"/>
      <c r="T913" s="559"/>
      <c r="U913" s="559"/>
      <c r="V913" s="559">
        <f t="shared" si="351"/>
        <v>0</v>
      </c>
      <c r="W913" s="559">
        <f>SUM(W914:W930)</f>
        <v>3000000</v>
      </c>
      <c r="X913" s="559">
        <f>SUM(X914:X930)</f>
        <v>0</v>
      </c>
      <c r="Y913" s="127"/>
      <c r="Z913" s="20"/>
      <c r="AA913" s="585">
        <v>6451520</v>
      </c>
      <c r="AB913" s="289"/>
      <c r="AC913" s="289">
        <v>1464116</v>
      </c>
      <c r="AD913" s="535">
        <f t="shared" si="325"/>
        <v>21915636</v>
      </c>
      <c r="AE913" s="289">
        <f>SUM(AF913:AI913)</f>
        <v>781116</v>
      </c>
      <c r="AF913" s="423">
        <v>268916</v>
      </c>
      <c r="AG913" s="423">
        <v>447000</v>
      </c>
      <c r="AH913" s="423">
        <v>65200</v>
      </c>
      <c r="AI913" s="423"/>
      <c r="AJ913" s="289">
        <f>SUM(AK913:AP913)</f>
        <v>21134520</v>
      </c>
      <c r="AK913" s="20"/>
      <c r="AL913" s="20"/>
      <c r="AM913" s="20"/>
      <c r="AN913" s="20">
        <v>21134520</v>
      </c>
      <c r="AO913" s="20"/>
      <c r="AP913" s="20"/>
    </row>
    <row r="914" spans="1:42" ht="19.2" customHeight="1">
      <c r="A914" s="99"/>
      <c r="B914" s="203"/>
      <c r="C914" s="203" t="str">
        <f t="shared" ref="C914:C921" si="352">LEFT(E914,3)</f>
        <v>214</v>
      </c>
      <c r="D914" s="638" t="str">
        <f t="shared" ref="D914:D922" si="353">LEFT(E914,5)</f>
        <v>21401</v>
      </c>
      <c r="E914" s="219">
        <v>2140101</v>
      </c>
      <c r="F914" s="7" t="s">
        <v>600</v>
      </c>
      <c r="G914" s="283" t="s">
        <v>375</v>
      </c>
      <c r="H914" s="199" t="s">
        <v>72</v>
      </c>
      <c r="I914" s="125">
        <v>301</v>
      </c>
      <c r="J914" s="127">
        <v>163824</v>
      </c>
      <c r="K914" s="621">
        <f t="shared" si="346"/>
        <v>270024</v>
      </c>
      <c r="L914" s="241">
        <v>270024</v>
      </c>
      <c r="M914" s="127"/>
      <c r="N914" s="127"/>
      <c r="O914" s="127"/>
      <c r="P914" s="127"/>
      <c r="Q914" s="559"/>
      <c r="R914" s="559"/>
      <c r="S914" s="559"/>
      <c r="T914" s="559"/>
      <c r="U914" s="559"/>
      <c r="V914" s="559"/>
      <c r="W914" s="559"/>
      <c r="X914" s="559"/>
      <c r="Y914" s="127"/>
      <c r="Z914" s="20"/>
      <c r="AA914" s="585"/>
      <c r="AB914" s="289"/>
      <c r="AC914" s="289"/>
      <c r="AD914" s="535">
        <f t="shared" si="325"/>
        <v>0</v>
      </c>
      <c r="AE914" s="289"/>
      <c r="AF914" s="423"/>
      <c r="AG914" s="423"/>
      <c r="AH914" s="423"/>
      <c r="AI914" s="423"/>
      <c r="AJ914" s="289"/>
      <c r="AK914" s="20"/>
      <c r="AL914" s="20"/>
      <c r="AM914" s="20"/>
      <c r="AN914" s="20"/>
      <c r="AO914" s="20"/>
      <c r="AP914" s="20"/>
    </row>
    <row r="915" spans="1:42" ht="19.2" customHeight="1">
      <c r="A915" s="99"/>
      <c r="B915" s="203"/>
      <c r="C915" s="203" t="str">
        <f t="shared" si="352"/>
        <v>214</v>
      </c>
      <c r="D915" s="638" t="str">
        <f t="shared" si="353"/>
        <v>21401</v>
      </c>
      <c r="E915" s="219">
        <v>2140101</v>
      </c>
      <c r="F915" s="7" t="s">
        <v>600</v>
      </c>
      <c r="G915" s="283" t="s">
        <v>376</v>
      </c>
      <c r="H915" s="199" t="s">
        <v>72</v>
      </c>
      <c r="I915" s="125">
        <v>301</v>
      </c>
      <c r="J915" s="127">
        <v>30000</v>
      </c>
      <c r="K915" s="621">
        <f t="shared" si="346"/>
        <v>44000</v>
      </c>
      <c r="L915" s="281">
        <v>44000</v>
      </c>
      <c r="M915" s="127"/>
      <c r="N915" s="127"/>
      <c r="O915" s="127"/>
      <c r="P915" s="127"/>
      <c r="Q915" s="559"/>
      <c r="R915" s="559"/>
      <c r="S915" s="559"/>
      <c r="T915" s="559"/>
      <c r="U915" s="559"/>
      <c r="V915" s="559"/>
      <c r="W915" s="559"/>
      <c r="X915" s="559"/>
      <c r="Y915" s="127"/>
      <c r="Z915" s="20"/>
      <c r="AA915" s="585"/>
      <c r="AB915" s="289"/>
      <c r="AC915" s="289"/>
      <c r="AD915" s="535">
        <f t="shared" si="325"/>
        <v>0</v>
      </c>
      <c r="AE915" s="289"/>
      <c r="AF915" s="423"/>
      <c r="AG915" s="423"/>
      <c r="AH915" s="423"/>
      <c r="AI915" s="423"/>
      <c r="AJ915" s="289"/>
      <c r="AK915" s="20"/>
      <c r="AL915" s="20"/>
      <c r="AM915" s="20"/>
      <c r="AN915" s="20"/>
      <c r="AO915" s="20"/>
      <c r="AP915" s="20"/>
    </row>
    <row r="916" spans="1:42" ht="19.2" customHeight="1">
      <c r="A916" s="99"/>
      <c r="B916" s="203"/>
      <c r="C916" s="203" t="str">
        <f t="shared" si="352"/>
        <v>214</v>
      </c>
      <c r="D916" s="638" t="str">
        <f t="shared" si="353"/>
        <v>21401</v>
      </c>
      <c r="E916" s="219">
        <v>2140101</v>
      </c>
      <c r="F916" s="7" t="s">
        <v>600</v>
      </c>
      <c r="G916" s="283" t="s">
        <v>377</v>
      </c>
      <c r="H916" s="199" t="s">
        <v>72</v>
      </c>
      <c r="I916" s="125">
        <v>301</v>
      </c>
      <c r="J916" s="127">
        <v>13652</v>
      </c>
      <c r="K916" s="621">
        <f t="shared" si="346"/>
        <v>22502</v>
      </c>
      <c r="L916" s="241">
        <v>22502</v>
      </c>
      <c r="M916" s="127"/>
      <c r="N916" s="127"/>
      <c r="O916" s="127"/>
      <c r="P916" s="127"/>
      <c r="Q916" s="559"/>
      <c r="R916" s="559"/>
      <c r="S916" s="559"/>
      <c r="T916" s="559"/>
      <c r="U916" s="559"/>
      <c r="V916" s="559"/>
      <c r="W916" s="559"/>
      <c r="X916" s="559"/>
      <c r="Y916" s="127"/>
      <c r="Z916" s="20"/>
      <c r="AA916" s="585"/>
      <c r="AB916" s="289"/>
      <c r="AC916" s="289"/>
      <c r="AD916" s="535">
        <f t="shared" si="325"/>
        <v>0</v>
      </c>
      <c r="AE916" s="289"/>
      <c r="AF916" s="423"/>
      <c r="AG916" s="423"/>
      <c r="AH916" s="423"/>
      <c r="AI916" s="423"/>
      <c r="AJ916" s="289"/>
      <c r="AK916" s="20"/>
      <c r="AL916" s="20"/>
      <c r="AM916" s="20"/>
      <c r="AN916" s="20"/>
      <c r="AO916" s="20"/>
      <c r="AP916" s="20"/>
    </row>
    <row r="917" spans="1:42" ht="19.2" customHeight="1">
      <c r="A917" s="99"/>
      <c r="B917" s="203"/>
      <c r="C917" s="203" t="str">
        <f t="shared" si="352"/>
        <v>214</v>
      </c>
      <c r="D917" s="638" t="str">
        <f t="shared" si="353"/>
        <v>21401</v>
      </c>
      <c r="E917" s="219">
        <v>2140101</v>
      </c>
      <c r="F917" s="7" t="s">
        <v>600</v>
      </c>
      <c r="G917" s="283" t="s">
        <v>917</v>
      </c>
      <c r="H917" s="199" t="s">
        <v>72</v>
      </c>
      <c r="I917" s="125">
        <v>301</v>
      </c>
      <c r="J917" s="127">
        <v>14400</v>
      </c>
      <c r="K917" s="621">
        <f t="shared" si="346"/>
        <v>14400</v>
      </c>
      <c r="L917" s="241">
        <v>14400</v>
      </c>
      <c r="M917" s="127"/>
      <c r="N917" s="127"/>
      <c r="O917" s="127"/>
      <c r="P917" s="127"/>
      <c r="Q917" s="559"/>
      <c r="R917" s="559"/>
      <c r="S917" s="559"/>
      <c r="T917" s="559"/>
      <c r="U917" s="559"/>
      <c r="V917" s="559"/>
      <c r="W917" s="559"/>
      <c r="X917" s="559"/>
      <c r="Y917" s="127"/>
      <c r="Z917" s="20"/>
      <c r="AA917" s="585"/>
      <c r="AB917" s="289"/>
      <c r="AC917" s="289"/>
      <c r="AD917" s="535">
        <f t="shared" ref="AD917:AD986" si="354">AE917+AJ917</f>
        <v>0</v>
      </c>
      <c r="AE917" s="289"/>
      <c r="AF917" s="423"/>
      <c r="AG917" s="423"/>
      <c r="AH917" s="423"/>
      <c r="AI917" s="423"/>
      <c r="AJ917" s="289"/>
      <c r="AK917" s="20"/>
      <c r="AL917" s="20"/>
      <c r="AM917" s="20"/>
      <c r="AN917" s="20"/>
      <c r="AO917" s="20"/>
      <c r="AP917" s="20"/>
    </row>
    <row r="918" spans="1:42" ht="19.2" customHeight="1">
      <c r="A918" s="99"/>
      <c r="B918" s="203"/>
      <c r="C918" s="203" t="str">
        <f t="shared" si="352"/>
        <v>214</v>
      </c>
      <c r="D918" s="638" t="str">
        <f t="shared" si="353"/>
        <v>21401</v>
      </c>
      <c r="E918" s="219">
        <v>2140101</v>
      </c>
      <c r="F918" s="7" t="s">
        <v>600</v>
      </c>
      <c r="G918" s="283" t="s">
        <v>916</v>
      </c>
      <c r="H918" s="199" t="s">
        <v>72</v>
      </c>
      <c r="I918" s="124">
        <v>302</v>
      </c>
      <c r="J918" s="127">
        <v>25200</v>
      </c>
      <c r="K918" s="621">
        <f t="shared" si="346"/>
        <v>33600</v>
      </c>
      <c r="L918" s="241"/>
      <c r="M918" s="127">
        <v>33600</v>
      </c>
      <c r="O918" s="127"/>
      <c r="P918" s="127"/>
      <c r="Q918" s="559"/>
      <c r="R918" s="559"/>
      <c r="S918" s="559"/>
      <c r="T918" s="559"/>
      <c r="U918" s="559"/>
      <c r="V918" s="559"/>
      <c r="W918" s="559"/>
      <c r="X918" s="559"/>
      <c r="Y918" s="127"/>
      <c r="Z918" s="20"/>
      <c r="AA918" s="585"/>
      <c r="AB918" s="289"/>
      <c r="AC918" s="289"/>
      <c r="AD918" s="535">
        <f t="shared" si="354"/>
        <v>0</v>
      </c>
      <c r="AE918" s="289"/>
      <c r="AF918" s="423"/>
      <c r="AG918" s="423"/>
      <c r="AH918" s="423"/>
      <c r="AI918" s="423"/>
      <c r="AJ918" s="289"/>
      <c r="AK918" s="20"/>
      <c r="AL918" s="20"/>
      <c r="AM918" s="20"/>
      <c r="AN918" s="20"/>
      <c r="AO918" s="20"/>
      <c r="AP918" s="20"/>
    </row>
    <row r="919" spans="1:42" ht="19.2" customHeight="1">
      <c r="A919" s="99"/>
      <c r="B919" s="203"/>
      <c r="C919" s="203" t="str">
        <f t="shared" si="352"/>
        <v>214</v>
      </c>
      <c r="D919" s="638" t="str">
        <f t="shared" si="353"/>
        <v>21401</v>
      </c>
      <c r="E919" s="219">
        <v>2140101</v>
      </c>
      <c r="F919" s="7" t="s">
        <v>600</v>
      </c>
      <c r="G919" s="283" t="s">
        <v>378</v>
      </c>
      <c r="H919" s="199" t="s">
        <v>72</v>
      </c>
      <c r="I919" s="125">
        <v>303</v>
      </c>
      <c r="J919" s="127">
        <v>19659</v>
      </c>
      <c r="K919" s="621">
        <f t="shared" si="346"/>
        <v>40383</v>
      </c>
      <c r="L919" s="241"/>
      <c r="M919" s="127"/>
      <c r="N919" s="127">
        <v>40383</v>
      </c>
      <c r="O919" s="127"/>
      <c r="P919" s="127"/>
      <c r="Q919" s="559"/>
      <c r="R919" s="559"/>
      <c r="S919" s="559"/>
      <c r="T919" s="559"/>
      <c r="U919" s="559"/>
      <c r="V919" s="559"/>
      <c r="W919" s="559"/>
      <c r="X919" s="559"/>
      <c r="Y919" s="127"/>
      <c r="Z919" s="20"/>
      <c r="AA919" s="585"/>
      <c r="AB919" s="289"/>
      <c r="AC919" s="289"/>
      <c r="AD919" s="535">
        <f t="shared" si="354"/>
        <v>0</v>
      </c>
      <c r="AE919" s="289"/>
      <c r="AF919" s="423"/>
      <c r="AG919" s="423"/>
      <c r="AH919" s="423"/>
      <c r="AI919" s="423"/>
      <c r="AJ919" s="289"/>
      <c r="AK919" s="20"/>
      <c r="AL919" s="20"/>
      <c r="AM919" s="20"/>
      <c r="AN919" s="20"/>
      <c r="AO919" s="20"/>
      <c r="AP919" s="20"/>
    </row>
    <row r="920" spans="1:42" ht="19.2" customHeight="1">
      <c r="A920" s="99"/>
      <c r="B920" s="203"/>
      <c r="C920" s="203" t="str">
        <f t="shared" si="352"/>
        <v>214</v>
      </c>
      <c r="D920" s="638" t="str">
        <f t="shared" si="353"/>
        <v>21401</v>
      </c>
      <c r="E920" s="219">
        <v>2140101</v>
      </c>
      <c r="F920" s="7" t="s">
        <v>600</v>
      </c>
      <c r="G920" s="283" t="s">
        <v>404</v>
      </c>
      <c r="H920" s="199" t="s">
        <v>72</v>
      </c>
      <c r="I920" s="125">
        <v>302</v>
      </c>
      <c r="J920" s="127">
        <v>20000</v>
      </c>
      <c r="K920" s="621">
        <f t="shared" si="346"/>
        <v>20000</v>
      </c>
      <c r="L920" s="241"/>
      <c r="M920" s="127">
        <v>20000</v>
      </c>
      <c r="N920" s="127"/>
      <c r="O920" s="127"/>
      <c r="P920" s="127"/>
      <c r="Q920" s="559"/>
      <c r="R920" s="559"/>
      <c r="S920" s="559"/>
      <c r="T920" s="559"/>
      <c r="U920" s="559"/>
      <c r="V920" s="559"/>
      <c r="W920" s="559"/>
      <c r="X920" s="559"/>
      <c r="Y920" s="127"/>
      <c r="Z920" s="20"/>
      <c r="AA920" s="585"/>
      <c r="AB920" s="289"/>
      <c r="AC920" s="289"/>
      <c r="AD920" s="535">
        <f t="shared" si="354"/>
        <v>0</v>
      </c>
      <c r="AE920" s="289"/>
      <c r="AF920" s="423"/>
      <c r="AG920" s="423"/>
      <c r="AH920" s="423"/>
      <c r="AI920" s="423"/>
      <c r="AJ920" s="289"/>
      <c r="AK920" s="20"/>
      <c r="AL920" s="20"/>
      <c r="AM920" s="20"/>
      <c r="AN920" s="20"/>
      <c r="AO920" s="20"/>
      <c r="AP920" s="20"/>
    </row>
    <row r="921" spans="1:42" ht="19.2" customHeight="1">
      <c r="A921" s="99"/>
      <c r="B921" s="203"/>
      <c r="C921" s="203" t="str">
        <f t="shared" si="352"/>
        <v>214</v>
      </c>
      <c r="D921" s="638" t="str">
        <f t="shared" si="353"/>
        <v>21401</v>
      </c>
      <c r="E921" s="219">
        <v>2140101</v>
      </c>
      <c r="F921" s="635" t="s">
        <v>600</v>
      </c>
      <c r="G921" s="283" t="s">
        <v>382</v>
      </c>
      <c r="H921" s="199" t="s">
        <v>72</v>
      </c>
      <c r="I921" s="125">
        <v>302</v>
      </c>
      <c r="J921" s="127">
        <v>3000</v>
      </c>
      <c r="K921" s="621">
        <f t="shared" si="346"/>
        <v>4000</v>
      </c>
      <c r="L921" s="241"/>
      <c r="M921" s="127">
        <v>4000</v>
      </c>
      <c r="N921" s="127"/>
      <c r="O921" s="127"/>
      <c r="P921" s="127"/>
      <c r="Q921" s="559"/>
      <c r="R921" s="559"/>
      <c r="S921" s="559"/>
      <c r="T921" s="559"/>
      <c r="U921" s="559"/>
      <c r="V921" s="559"/>
      <c r="W921" s="559"/>
      <c r="X921" s="559"/>
      <c r="Y921" s="127"/>
      <c r="Z921" s="20"/>
      <c r="AA921" s="585"/>
      <c r="AB921" s="289"/>
      <c r="AC921" s="289"/>
      <c r="AD921" s="535">
        <f t="shared" si="354"/>
        <v>0</v>
      </c>
      <c r="AE921" s="289"/>
      <c r="AF921" s="423"/>
      <c r="AG921" s="423"/>
      <c r="AH921" s="423"/>
      <c r="AI921" s="423"/>
      <c r="AJ921" s="289"/>
      <c r="AK921" s="20"/>
      <c r="AL921" s="20"/>
      <c r="AM921" s="20"/>
      <c r="AN921" s="20"/>
      <c r="AO921" s="20"/>
      <c r="AP921" s="20"/>
    </row>
    <row r="922" spans="1:42" ht="19.2" customHeight="1">
      <c r="A922" s="99"/>
      <c r="B922" s="203"/>
      <c r="C922" s="203" t="str">
        <f>LEFT(E922,3)</f>
        <v>214</v>
      </c>
      <c r="D922" s="638" t="str">
        <f t="shared" si="353"/>
        <v>21401</v>
      </c>
      <c r="E922" s="219">
        <v>2140101</v>
      </c>
      <c r="F922" s="7" t="s">
        <v>426</v>
      </c>
      <c r="G922" s="283" t="s">
        <v>425</v>
      </c>
      <c r="H922" s="199" t="s">
        <v>72</v>
      </c>
      <c r="I922" s="125">
        <v>302</v>
      </c>
      <c r="J922" s="127">
        <v>20000</v>
      </c>
      <c r="K922" s="621">
        <f t="shared" si="346"/>
        <v>20000</v>
      </c>
      <c r="L922" s="241"/>
      <c r="M922" s="127">
        <v>20000</v>
      </c>
      <c r="N922" s="127"/>
      <c r="O922" s="127"/>
      <c r="P922" s="127"/>
      <c r="Q922" s="559"/>
      <c r="R922" s="559"/>
      <c r="S922" s="559"/>
      <c r="T922" s="559"/>
      <c r="U922" s="559"/>
      <c r="V922" s="559"/>
      <c r="W922" s="559"/>
      <c r="X922" s="559"/>
      <c r="Y922" s="127"/>
      <c r="Z922" s="20"/>
      <c r="AA922" s="585"/>
      <c r="AB922" s="289"/>
      <c r="AC922" s="289"/>
      <c r="AD922" s="535">
        <f t="shared" si="354"/>
        <v>0</v>
      </c>
      <c r="AE922" s="289"/>
      <c r="AF922" s="423"/>
      <c r="AG922" s="423"/>
      <c r="AH922" s="423"/>
      <c r="AI922" s="423"/>
      <c r="AJ922" s="289"/>
      <c r="AK922" s="20"/>
      <c r="AL922" s="20"/>
      <c r="AM922" s="20"/>
      <c r="AN922" s="20"/>
      <c r="AO922" s="20"/>
      <c r="AP922" s="20"/>
    </row>
    <row r="923" spans="1:42" ht="19.2" customHeight="1">
      <c r="A923" s="636"/>
      <c r="B923" s="637"/>
      <c r="C923" s="637" t="str">
        <f t="shared" ref="C923:C925" si="355">LEFT(E923,3)</f>
        <v/>
      </c>
      <c r="D923" s="638" t="str">
        <f t="shared" ref="D923:D925" si="356">LEFT(E923,5)</f>
        <v/>
      </c>
      <c r="E923" s="638"/>
      <c r="F923" s="635"/>
      <c r="G923" s="283"/>
      <c r="H923" s="199"/>
      <c r="I923" s="125"/>
      <c r="J923" s="127"/>
      <c r="K923" s="621"/>
      <c r="L923" s="241"/>
      <c r="M923" s="127"/>
      <c r="N923" s="127"/>
      <c r="O923" s="127"/>
      <c r="P923" s="127"/>
      <c r="Q923" s="559"/>
      <c r="R923" s="559"/>
      <c r="S923" s="559"/>
      <c r="T923" s="559"/>
      <c r="U923" s="559"/>
      <c r="V923" s="559"/>
      <c r="W923" s="559"/>
      <c r="X923" s="559"/>
      <c r="Y923" s="127"/>
      <c r="Z923" s="20"/>
      <c r="AA923" s="585"/>
      <c r="AB923" s="289"/>
      <c r="AC923" s="289"/>
      <c r="AD923" s="535"/>
      <c r="AE923" s="289"/>
      <c r="AF923" s="423"/>
      <c r="AG923" s="423"/>
      <c r="AH923" s="423"/>
      <c r="AI923" s="423"/>
      <c r="AJ923" s="289"/>
      <c r="AK923" s="20"/>
      <c r="AL923" s="20"/>
      <c r="AM923" s="20"/>
      <c r="AN923" s="20"/>
      <c r="AO923" s="20"/>
      <c r="AP923" s="20"/>
    </row>
    <row r="924" spans="1:42" ht="19.2" customHeight="1">
      <c r="A924" s="636"/>
      <c r="B924" s="637"/>
      <c r="C924" s="637" t="str">
        <f t="shared" si="355"/>
        <v>214</v>
      </c>
      <c r="D924" s="638" t="str">
        <f t="shared" si="356"/>
        <v>21401</v>
      </c>
      <c r="E924" s="638">
        <v>2140101</v>
      </c>
      <c r="F924" s="635" t="s">
        <v>600</v>
      </c>
      <c r="G924" s="283" t="s">
        <v>2428</v>
      </c>
      <c r="H924" s="199" t="s">
        <v>72</v>
      </c>
      <c r="I924" s="125">
        <v>302</v>
      </c>
      <c r="J924" s="127"/>
      <c r="K924" s="621">
        <f t="shared" si="346"/>
        <v>100000</v>
      </c>
      <c r="L924" s="241"/>
      <c r="M924" s="127">
        <v>100000</v>
      </c>
      <c r="N924" s="127"/>
      <c r="O924" s="127"/>
      <c r="P924" s="127"/>
      <c r="Q924" s="559"/>
      <c r="R924" s="559"/>
      <c r="S924" s="559"/>
      <c r="T924" s="559"/>
      <c r="U924" s="559"/>
      <c r="V924" s="559"/>
      <c r="W924" s="559"/>
      <c r="X924" s="559"/>
      <c r="Y924" s="127"/>
      <c r="Z924" s="34" t="s">
        <v>84</v>
      </c>
      <c r="AA924" s="585"/>
      <c r="AB924" s="289"/>
      <c r="AC924" s="289"/>
      <c r="AD924" s="535"/>
      <c r="AE924" s="289"/>
      <c r="AF924" s="423"/>
      <c r="AG924" s="423"/>
      <c r="AH924" s="423"/>
      <c r="AI924" s="423"/>
      <c r="AJ924" s="289"/>
      <c r="AK924" s="20"/>
      <c r="AL924" s="20"/>
      <c r="AM924" s="20"/>
      <c r="AN924" s="20"/>
      <c r="AO924" s="20"/>
      <c r="AP924" s="20"/>
    </row>
    <row r="925" spans="1:42" ht="19.2" customHeight="1">
      <c r="A925" s="636"/>
      <c r="B925" s="637"/>
      <c r="C925" s="637" t="str">
        <f t="shared" si="355"/>
        <v>214</v>
      </c>
      <c r="D925" s="638" t="str">
        <f t="shared" si="356"/>
        <v>21401</v>
      </c>
      <c r="E925" s="638">
        <v>2140101</v>
      </c>
      <c r="F925" s="635" t="s">
        <v>600</v>
      </c>
      <c r="G925" s="283" t="s">
        <v>2429</v>
      </c>
      <c r="H925" s="199" t="s">
        <v>72</v>
      </c>
      <c r="I925" s="125">
        <v>310</v>
      </c>
      <c r="J925" s="127"/>
      <c r="K925" s="621">
        <f t="shared" si="346"/>
        <v>1000000</v>
      </c>
      <c r="L925" s="241"/>
      <c r="M925" s="127"/>
      <c r="N925" s="127"/>
      <c r="O925" s="127"/>
      <c r="P925" s="127"/>
      <c r="R925" s="559"/>
      <c r="S925" s="559"/>
      <c r="T925" s="559"/>
      <c r="U925" s="559"/>
      <c r="V925" s="559"/>
      <c r="W925" s="559">
        <v>1000000</v>
      </c>
      <c r="X925" s="559"/>
      <c r="Y925" s="127"/>
      <c r="Z925" s="34" t="s">
        <v>84</v>
      </c>
      <c r="AA925" s="585"/>
      <c r="AB925" s="289"/>
      <c r="AC925" s="289"/>
      <c r="AD925" s="535"/>
      <c r="AE925" s="289"/>
      <c r="AF925" s="423"/>
      <c r="AG925" s="423"/>
      <c r="AH925" s="423"/>
      <c r="AI925" s="423"/>
      <c r="AJ925" s="289"/>
      <c r="AK925" s="20"/>
      <c r="AL925" s="20"/>
      <c r="AM925" s="20"/>
      <c r="AN925" s="20"/>
      <c r="AO925" s="20"/>
      <c r="AP925" s="20"/>
    </row>
    <row r="926" spans="1:42" ht="19.2" customHeight="1">
      <c r="A926" s="94"/>
      <c r="B926" s="203"/>
      <c r="C926" s="203" t="str">
        <f>LEFT(E926,3)</f>
        <v>214</v>
      </c>
      <c r="D926" s="638" t="str">
        <f>LEFT(E926,5)</f>
        <v>21401</v>
      </c>
      <c r="E926" s="219">
        <v>2140101</v>
      </c>
      <c r="F926" s="7" t="s">
        <v>600</v>
      </c>
      <c r="G926" s="34" t="s">
        <v>651</v>
      </c>
      <c r="H926" s="199" t="s">
        <v>72</v>
      </c>
      <c r="I926" s="125">
        <v>302</v>
      </c>
      <c r="J926" s="245">
        <v>100000</v>
      </c>
      <c r="K926" s="621">
        <f t="shared" si="346"/>
        <v>100000</v>
      </c>
      <c r="L926" s="241"/>
      <c r="M926" s="259">
        <v>100000</v>
      </c>
      <c r="N926" s="259"/>
      <c r="O926" s="259"/>
      <c r="P926" s="247"/>
      <c r="Q926" s="553"/>
      <c r="R926" s="553"/>
      <c r="S926" s="553"/>
      <c r="T926" s="553"/>
      <c r="U926" s="553"/>
      <c r="V926" s="553"/>
      <c r="W926" s="553"/>
      <c r="X926" s="553"/>
      <c r="Y926" s="96"/>
      <c r="Z926" s="34" t="s">
        <v>562</v>
      </c>
      <c r="AA926" s="586"/>
      <c r="AB926" s="548"/>
      <c r="AC926" s="548"/>
      <c r="AD926" s="535">
        <f t="shared" si="354"/>
        <v>0</v>
      </c>
      <c r="AE926" s="548"/>
      <c r="AF926" s="423"/>
      <c r="AG926" s="423"/>
      <c r="AH926" s="423"/>
      <c r="AI926" s="423"/>
      <c r="AJ926" s="289"/>
      <c r="AK926" s="20"/>
      <c r="AL926" s="20"/>
      <c r="AM926" s="20"/>
      <c r="AN926" s="20"/>
      <c r="AO926" s="20"/>
      <c r="AP926" s="20"/>
    </row>
    <row r="927" spans="1:42" ht="19.2" customHeight="1">
      <c r="A927" s="99"/>
      <c r="B927" s="203"/>
      <c r="C927" s="203" t="str">
        <f>LEFT(E927,3)</f>
        <v>214</v>
      </c>
      <c r="D927" s="638" t="str">
        <f>LEFT(E927,5)</f>
        <v>21401</v>
      </c>
      <c r="E927" s="219">
        <v>2140101</v>
      </c>
      <c r="F927" s="7" t="s">
        <v>600</v>
      </c>
      <c r="G927" s="283" t="s">
        <v>401</v>
      </c>
      <c r="H927" s="199" t="s">
        <v>72</v>
      </c>
      <c r="I927" s="125">
        <v>302</v>
      </c>
      <c r="J927" s="127">
        <v>150000</v>
      </c>
      <c r="K927" s="621">
        <f>SUM(L927:X927)</f>
        <v>150000</v>
      </c>
      <c r="L927" s="241"/>
      <c r="M927" s="127">
        <v>150000</v>
      </c>
      <c r="N927" s="127"/>
      <c r="O927" s="127"/>
      <c r="P927" s="127"/>
      <c r="Q927" s="559"/>
      <c r="R927" s="559"/>
      <c r="S927" s="559"/>
      <c r="T927" s="559"/>
      <c r="U927" s="559"/>
      <c r="V927" s="559"/>
      <c r="W927" s="559"/>
      <c r="X927" s="559"/>
      <c r="Y927" s="127"/>
      <c r="Z927" s="34" t="s">
        <v>439</v>
      </c>
      <c r="AA927" s="586"/>
      <c r="AB927" s="548"/>
      <c r="AC927" s="548"/>
      <c r="AD927" s="535">
        <f>AE927+AJ927</f>
        <v>0</v>
      </c>
      <c r="AE927" s="548"/>
      <c r="AF927" s="423"/>
      <c r="AG927" s="423"/>
      <c r="AH927" s="423"/>
      <c r="AI927" s="423"/>
      <c r="AJ927" s="289"/>
      <c r="AK927" s="20"/>
      <c r="AL927" s="20"/>
      <c r="AM927" s="20"/>
      <c r="AN927" s="20"/>
      <c r="AO927" s="20"/>
      <c r="AP927" s="20"/>
    </row>
    <row r="928" spans="1:42" ht="19.2" customHeight="1">
      <c r="A928" s="94"/>
      <c r="B928" s="203"/>
      <c r="C928" s="203" t="str">
        <f>LEFT(E928,3)</f>
        <v>214</v>
      </c>
      <c r="D928" s="638" t="str">
        <f>LEFT(E928,5)</f>
        <v>21401</v>
      </c>
      <c r="E928" s="219">
        <v>2140106</v>
      </c>
      <c r="F928" s="7" t="s">
        <v>58</v>
      </c>
      <c r="G928" s="34" t="s">
        <v>55</v>
      </c>
      <c r="H928" s="199" t="s">
        <v>72</v>
      </c>
      <c r="I928" s="125">
        <v>302</v>
      </c>
      <c r="J928" s="245">
        <v>72000</v>
      </c>
      <c r="K928" s="621">
        <f>SUM(L928:X928)</f>
        <v>80000</v>
      </c>
      <c r="L928" s="241"/>
      <c r="M928" s="271"/>
      <c r="N928" s="259"/>
      <c r="O928" s="259"/>
      <c r="P928" s="247"/>
      <c r="Q928" s="553">
        <v>80000</v>
      </c>
      <c r="R928" s="553"/>
      <c r="S928" s="553"/>
      <c r="T928" s="553"/>
      <c r="U928" s="553"/>
      <c r="V928" s="553"/>
      <c r="W928" s="553"/>
      <c r="Y928" s="96"/>
      <c r="Z928" s="34" t="s">
        <v>84</v>
      </c>
      <c r="AA928" s="585"/>
      <c r="AB928" s="289"/>
      <c r="AC928" s="289"/>
      <c r="AD928" s="535">
        <f t="shared" si="354"/>
        <v>0</v>
      </c>
      <c r="AE928" s="289"/>
      <c r="AF928" s="423"/>
      <c r="AG928" s="423"/>
      <c r="AH928" s="423"/>
      <c r="AI928" s="423"/>
      <c r="AJ928" s="289"/>
      <c r="AK928" s="20"/>
      <c r="AL928" s="20"/>
      <c r="AM928" s="20"/>
      <c r="AN928" s="20"/>
      <c r="AO928" s="20"/>
      <c r="AP928" s="20"/>
    </row>
    <row r="929" spans="1:42" ht="19.2" customHeight="1">
      <c r="A929" s="94"/>
      <c r="B929" s="203"/>
      <c r="C929" s="203" t="str">
        <f>LEFT(E929,3)</f>
        <v>214</v>
      </c>
      <c r="D929" s="638" t="str">
        <f>LEFT(E929,5)</f>
        <v>21401</v>
      </c>
      <c r="E929" s="219">
        <v>2140102</v>
      </c>
      <c r="F929" s="7" t="s">
        <v>600</v>
      </c>
      <c r="G929" s="548" t="s">
        <v>868</v>
      </c>
      <c r="H929" s="199" t="s">
        <v>51</v>
      </c>
      <c r="I929" s="125">
        <v>310</v>
      </c>
      <c r="J929" s="245"/>
      <c r="K929" s="621">
        <f t="shared" si="346"/>
        <v>2000000</v>
      </c>
      <c r="L929" s="241"/>
      <c r="M929" s="259"/>
      <c r="N929" s="259"/>
      <c r="O929" s="259"/>
      <c r="P929" s="247"/>
      <c r="Q929" s="553"/>
      <c r="R929" s="553"/>
      <c r="S929" s="553"/>
      <c r="T929" s="553"/>
      <c r="U929" s="553"/>
      <c r="V929" s="553"/>
      <c r="W929" s="553">
        <v>2000000</v>
      </c>
      <c r="X929" s="553"/>
      <c r="Y929" s="96"/>
      <c r="Z929" s="34"/>
      <c r="AA929" s="586"/>
      <c r="AB929" s="548"/>
      <c r="AC929" s="548"/>
      <c r="AD929" s="535">
        <f t="shared" si="354"/>
        <v>0</v>
      </c>
      <c r="AE929" s="548"/>
      <c r="AF929" s="423"/>
      <c r="AG929" s="423"/>
      <c r="AH929" s="423"/>
      <c r="AI929" s="423"/>
      <c r="AJ929" s="289"/>
      <c r="AK929" s="20"/>
      <c r="AL929" s="20"/>
      <c r="AM929" s="20"/>
      <c r="AN929" s="20"/>
      <c r="AO929" s="20"/>
      <c r="AP929" s="20"/>
    </row>
    <row r="930" spans="1:42" ht="19.2" customHeight="1">
      <c r="A930" s="94"/>
      <c r="B930" s="203"/>
      <c r="C930" s="203" t="str">
        <f>LEFT(E930,3)</f>
        <v>214</v>
      </c>
      <c r="D930" s="638" t="str">
        <f>LEFT(E930,5)</f>
        <v>21404</v>
      </c>
      <c r="E930" s="219">
        <v>2140499</v>
      </c>
      <c r="F930" s="7" t="s">
        <v>58</v>
      </c>
      <c r="G930" s="34" t="s">
        <v>56</v>
      </c>
      <c r="H930" s="199" t="s">
        <v>51</v>
      </c>
      <c r="I930" s="125">
        <v>302</v>
      </c>
      <c r="J930" s="245">
        <v>606000</v>
      </c>
      <c r="K930" s="621">
        <f>SUM(L930:W930)</f>
        <v>606000</v>
      </c>
      <c r="L930" s="241"/>
      <c r="M930" s="463"/>
      <c r="N930" s="140"/>
      <c r="O930" s="140"/>
      <c r="P930" s="97"/>
      <c r="Q930" s="558">
        <v>606000</v>
      </c>
      <c r="R930" s="558"/>
      <c r="S930" s="558"/>
      <c r="T930" s="558"/>
      <c r="U930" s="558"/>
      <c r="V930" s="558"/>
      <c r="W930" s="558"/>
      <c r="Y930" s="97"/>
      <c r="Z930" s="34"/>
      <c r="AA930" s="585"/>
      <c r="AB930" s="289"/>
      <c r="AC930" s="289"/>
      <c r="AD930" s="535">
        <f t="shared" si="354"/>
        <v>0</v>
      </c>
      <c r="AE930" s="289"/>
      <c r="AF930" s="423"/>
      <c r="AG930" s="423"/>
      <c r="AH930" s="423"/>
      <c r="AI930" s="423"/>
      <c r="AJ930" s="289"/>
      <c r="AK930" s="20"/>
      <c r="AL930" s="20"/>
      <c r="AM930" s="20"/>
      <c r="AN930" s="20"/>
      <c r="AO930" s="20"/>
      <c r="AP930" s="20"/>
    </row>
    <row r="931" spans="1:42" ht="19.2" customHeight="1">
      <c r="A931" s="94"/>
      <c r="B931" s="203"/>
      <c r="C931" s="203"/>
      <c r="D931" s="638"/>
      <c r="E931" s="219"/>
      <c r="F931" s="7"/>
      <c r="G931" s="34"/>
      <c r="H931" s="199"/>
      <c r="I931" s="125"/>
      <c r="J931" s="245"/>
      <c r="K931" s="621">
        <f t="shared" si="346"/>
        <v>0</v>
      </c>
      <c r="L931" s="241"/>
      <c r="M931" s="463"/>
      <c r="N931" s="140"/>
      <c r="O931" s="140"/>
      <c r="P931" s="97"/>
      <c r="Q931" s="558"/>
      <c r="R931" s="558"/>
      <c r="S931" s="558"/>
      <c r="T931" s="558"/>
      <c r="U931" s="558"/>
      <c r="V931" s="558"/>
      <c r="W931" s="558"/>
      <c r="X931" s="558"/>
      <c r="Y931" s="97"/>
      <c r="Z931" s="20"/>
      <c r="AA931" s="585"/>
      <c r="AB931" s="289"/>
      <c r="AC931" s="289"/>
      <c r="AD931" s="535">
        <f t="shared" si="354"/>
        <v>0</v>
      </c>
      <c r="AE931" s="289"/>
      <c r="AF931" s="423"/>
      <c r="AG931" s="423"/>
      <c r="AH931" s="423"/>
      <c r="AI931" s="423"/>
      <c r="AJ931" s="289"/>
      <c r="AK931" s="20"/>
      <c r="AL931" s="20"/>
      <c r="AM931" s="20"/>
      <c r="AN931" s="20"/>
      <c r="AO931" s="20"/>
      <c r="AP931" s="20"/>
    </row>
    <row r="932" spans="1:42" ht="19.2" customHeight="1">
      <c r="A932" s="99" t="s">
        <v>613</v>
      </c>
      <c r="B932" s="203">
        <v>4</v>
      </c>
      <c r="C932" s="216"/>
      <c r="D932" s="643"/>
      <c r="E932" s="217"/>
      <c r="F932" s="20"/>
      <c r="G932" s="34"/>
      <c r="H932" s="199"/>
      <c r="I932" s="125"/>
      <c r="J932" s="245">
        <v>507083</v>
      </c>
      <c r="K932" s="621">
        <f t="shared" si="346"/>
        <v>664980</v>
      </c>
      <c r="L932" s="241">
        <f t="shared" ref="L932:R932" si="357">SUM(L933:L946)</f>
        <v>344444</v>
      </c>
      <c r="M932" s="274">
        <f t="shared" si="357"/>
        <v>236000</v>
      </c>
      <c r="N932" s="274">
        <f t="shared" si="357"/>
        <v>34536</v>
      </c>
      <c r="O932" s="274">
        <f t="shared" si="357"/>
        <v>0</v>
      </c>
      <c r="P932" s="274">
        <f t="shared" si="357"/>
        <v>0</v>
      </c>
      <c r="Q932" s="553">
        <f t="shared" si="357"/>
        <v>50000</v>
      </c>
      <c r="R932" s="553">
        <f t="shared" si="357"/>
        <v>0</v>
      </c>
      <c r="S932" s="553"/>
      <c r="T932" s="553"/>
      <c r="U932" s="553"/>
      <c r="V932" s="553">
        <f>SUM(V933:V946)</f>
        <v>0</v>
      </c>
      <c r="W932" s="553">
        <f>SUM(W933:W946)</f>
        <v>0</v>
      </c>
      <c r="X932" s="553">
        <f>SUM(X933:X946)</f>
        <v>0</v>
      </c>
      <c r="Y932" s="96"/>
      <c r="Z932" s="20"/>
      <c r="AA932" s="585">
        <v>303459</v>
      </c>
      <c r="AB932" s="289"/>
      <c r="AC932" s="289">
        <v>733023</v>
      </c>
      <c r="AD932" s="535">
        <f t="shared" si="354"/>
        <v>971335</v>
      </c>
      <c r="AE932" s="289">
        <f>SUM(AF932:AI932)</f>
        <v>941335</v>
      </c>
      <c r="AF932" s="423">
        <v>437823</v>
      </c>
      <c r="AG932" s="423">
        <v>448312</v>
      </c>
      <c r="AH932" s="423">
        <v>55200</v>
      </c>
      <c r="AI932" s="423"/>
      <c r="AJ932" s="289">
        <f>SUM(AK932:AP932)</f>
        <v>30000</v>
      </c>
      <c r="AK932" s="20"/>
      <c r="AL932" s="20">
        <v>30000</v>
      </c>
      <c r="AM932" s="20"/>
      <c r="AN932" s="20"/>
      <c r="AO932" s="20"/>
      <c r="AP932" s="20"/>
    </row>
    <row r="933" spans="1:42" ht="19.2" customHeight="1">
      <c r="A933" s="99"/>
      <c r="B933" s="203"/>
      <c r="C933" s="203" t="str">
        <f>LEFT(E933,3)</f>
        <v>215</v>
      </c>
      <c r="D933" s="638" t="str">
        <f>LEFT(E933,5)</f>
        <v>21506</v>
      </c>
      <c r="E933" s="219">
        <v>2150601</v>
      </c>
      <c r="F933" s="7" t="s">
        <v>613</v>
      </c>
      <c r="G933" s="283" t="s">
        <v>375</v>
      </c>
      <c r="H933" s="199" t="s">
        <v>65</v>
      </c>
      <c r="I933" s="125">
        <v>301</v>
      </c>
      <c r="J933" s="245">
        <v>137820</v>
      </c>
      <c r="K933" s="621">
        <f t="shared" si="346"/>
        <v>226896</v>
      </c>
      <c r="L933" s="241">
        <v>226896</v>
      </c>
      <c r="M933" s="463"/>
      <c r="N933" s="245"/>
      <c r="O933" s="245"/>
      <c r="P933" s="245"/>
      <c r="Q933" s="553"/>
      <c r="R933" s="553"/>
      <c r="S933" s="553"/>
      <c r="T933" s="553"/>
      <c r="U933" s="553"/>
      <c r="V933" s="553"/>
      <c r="W933" s="553"/>
      <c r="X933" s="553"/>
      <c r="Y933" s="96"/>
      <c r="Z933" s="20"/>
      <c r="AA933" s="585"/>
      <c r="AB933" s="289"/>
      <c r="AC933" s="289"/>
      <c r="AD933" s="535">
        <f t="shared" si="354"/>
        <v>0</v>
      </c>
      <c r="AE933" s="289"/>
      <c r="AF933" s="423"/>
      <c r="AG933" s="423"/>
      <c r="AH933" s="423"/>
      <c r="AI933" s="423"/>
      <c r="AJ933" s="289"/>
      <c r="AK933" s="20"/>
      <c r="AL933" s="20"/>
      <c r="AM933" s="20"/>
      <c r="AN933" s="20"/>
      <c r="AO933" s="20"/>
      <c r="AP933" s="20"/>
    </row>
    <row r="934" spans="1:42" ht="19.2" customHeight="1">
      <c r="A934" s="99"/>
      <c r="B934" s="203"/>
      <c r="C934" s="203" t="str">
        <f>LEFT(E934,3)</f>
        <v>215</v>
      </c>
      <c r="D934" s="638" t="str">
        <f>LEFT(E934,5)</f>
        <v>21506</v>
      </c>
      <c r="E934" s="219">
        <v>2150602</v>
      </c>
      <c r="F934" s="7" t="s">
        <v>613</v>
      </c>
      <c r="G934" s="283" t="s">
        <v>376</v>
      </c>
      <c r="H934" s="199" t="s">
        <v>65</v>
      </c>
      <c r="I934" s="125">
        <v>301</v>
      </c>
      <c r="J934" s="245">
        <v>30000</v>
      </c>
      <c r="K934" s="621">
        <f t="shared" si="346"/>
        <v>42000</v>
      </c>
      <c r="L934" s="281">
        <v>42000</v>
      </c>
      <c r="M934" s="463"/>
      <c r="N934" s="245"/>
      <c r="O934" s="245"/>
      <c r="P934" s="245"/>
      <c r="Q934" s="553"/>
      <c r="R934" s="553"/>
      <c r="S934" s="553"/>
      <c r="T934" s="553"/>
      <c r="U934" s="553"/>
      <c r="V934" s="553"/>
      <c r="W934" s="553"/>
      <c r="X934" s="553"/>
      <c r="Y934" s="96"/>
      <c r="Z934" s="20"/>
      <c r="AA934" s="585"/>
      <c r="AB934" s="289"/>
      <c r="AC934" s="289"/>
      <c r="AD934" s="535">
        <f t="shared" si="354"/>
        <v>0</v>
      </c>
      <c r="AE934" s="289"/>
      <c r="AF934" s="423"/>
      <c r="AG934" s="423"/>
      <c r="AH934" s="423"/>
      <c r="AI934" s="423"/>
      <c r="AJ934" s="289"/>
      <c r="AK934" s="20"/>
      <c r="AL934" s="20"/>
      <c r="AM934" s="20"/>
      <c r="AN934" s="20"/>
      <c r="AO934" s="20"/>
      <c r="AP934" s="20"/>
    </row>
    <row r="935" spans="1:42" ht="19.2" customHeight="1">
      <c r="A935" s="99"/>
      <c r="B935" s="203"/>
      <c r="C935" s="203" t="str">
        <f t="shared" ref="C935:C945" si="358">LEFT(E935,3)</f>
        <v>215</v>
      </c>
      <c r="D935" s="638" t="str">
        <f t="shared" ref="D935:D945" si="359">LEFT(E935,5)</f>
        <v>21506</v>
      </c>
      <c r="E935" s="219">
        <v>2150601</v>
      </c>
      <c r="F935" s="7" t="s">
        <v>613</v>
      </c>
      <c r="G935" s="283" t="s">
        <v>377</v>
      </c>
      <c r="H935" s="199" t="s">
        <v>65</v>
      </c>
      <c r="I935" s="125">
        <v>301</v>
      </c>
      <c r="J935" s="245">
        <v>11485</v>
      </c>
      <c r="K935" s="621">
        <f t="shared" si="346"/>
        <v>18908</v>
      </c>
      <c r="L935" s="241">
        <v>18908</v>
      </c>
      <c r="M935" s="463"/>
      <c r="N935" s="245"/>
      <c r="O935" s="245"/>
      <c r="P935" s="245"/>
      <c r="Q935" s="553"/>
      <c r="R935" s="553"/>
      <c r="S935" s="553"/>
      <c r="T935" s="553"/>
      <c r="U935" s="553"/>
      <c r="V935" s="553"/>
      <c r="W935" s="553"/>
      <c r="X935" s="553"/>
      <c r="Y935" s="96"/>
      <c r="Z935" s="20"/>
      <c r="AA935" s="585"/>
      <c r="AB935" s="289"/>
      <c r="AC935" s="289"/>
      <c r="AD935" s="535">
        <f t="shared" si="354"/>
        <v>0</v>
      </c>
      <c r="AE935" s="289"/>
      <c r="AF935" s="423"/>
      <c r="AG935" s="423"/>
      <c r="AH935" s="423"/>
      <c r="AI935" s="423"/>
      <c r="AJ935" s="289"/>
      <c r="AK935" s="20"/>
      <c r="AL935" s="20"/>
      <c r="AM935" s="20"/>
      <c r="AN935" s="20"/>
      <c r="AO935" s="20"/>
      <c r="AP935" s="20"/>
    </row>
    <row r="936" spans="1:42" ht="19.2" customHeight="1">
      <c r="A936" s="99"/>
      <c r="B936" s="203"/>
      <c r="C936" s="203" t="str">
        <f t="shared" si="358"/>
        <v>215</v>
      </c>
      <c r="D936" s="638" t="str">
        <f t="shared" si="359"/>
        <v>21506</v>
      </c>
      <c r="E936" s="219">
        <v>2150601</v>
      </c>
      <c r="F936" s="7" t="s">
        <v>613</v>
      </c>
      <c r="G936" s="283" t="s">
        <v>917</v>
      </c>
      <c r="H936" s="199" t="s">
        <v>65</v>
      </c>
      <c r="I936" s="125">
        <v>301</v>
      </c>
      <c r="J936" s="245">
        <v>10800</v>
      </c>
      <c r="K936" s="621">
        <f t="shared" si="346"/>
        <v>14400</v>
      </c>
      <c r="L936" s="241">
        <v>14400</v>
      </c>
      <c r="M936" s="463"/>
      <c r="N936" s="245"/>
      <c r="O936" s="245"/>
      <c r="P936" s="245"/>
      <c r="Q936" s="553"/>
      <c r="R936" s="553"/>
      <c r="S936" s="553"/>
      <c r="T936" s="553"/>
      <c r="U936" s="553"/>
      <c r="V936" s="553"/>
      <c r="W936" s="553"/>
      <c r="X936" s="553"/>
      <c r="Y936" s="96"/>
      <c r="Z936" s="20"/>
      <c r="AA936" s="585"/>
      <c r="AB936" s="289"/>
      <c r="AC936" s="289"/>
      <c r="AD936" s="535">
        <f t="shared" si="354"/>
        <v>0</v>
      </c>
      <c r="AE936" s="289"/>
      <c r="AF936" s="423"/>
      <c r="AG936" s="423"/>
      <c r="AH936" s="423"/>
      <c r="AI936" s="423"/>
      <c r="AJ936" s="289"/>
      <c r="AK936" s="20"/>
      <c r="AL936" s="20"/>
      <c r="AM936" s="20"/>
      <c r="AN936" s="20"/>
      <c r="AO936" s="20"/>
      <c r="AP936" s="20"/>
    </row>
    <row r="937" spans="1:42" ht="19.2" customHeight="1">
      <c r="A937" s="99"/>
      <c r="B937" s="203"/>
      <c r="C937" s="203" t="str">
        <f t="shared" si="358"/>
        <v>215</v>
      </c>
      <c r="D937" s="638" t="str">
        <f t="shared" si="359"/>
        <v>21506</v>
      </c>
      <c r="E937" s="219">
        <v>2150601</v>
      </c>
      <c r="F937" s="7" t="s">
        <v>613</v>
      </c>
      <c r="G937" s="283" t="s">
        <v>916</v>
      </c>
      <c r="H937" s="199" t="s">
        <v>65</v>
      </c>
      <c r="I937" s="124">
        <v>302</v>
      </c>
      <c r="J937" s="245">
        <v>25200</v>
      </c>
      <c r="K937" s="621">
        <f t="shared" si="346"/>
        <v>33000</v>
      </c>
      <c r="L937" s="241"/>
      <c r="M937" s="245">
        <v>33000</v>
      </c>
      <c r="O937" s="245"/>
      <c r="P937" s="245"/>
      <c r="Q937" s="553"/>
      <c r="R937" s="553"/>
      <c r="S937" s="553"/>
      <c r="T937" s="553"/>
      <c r="U937" s="553"/>
      <c r="V937" s="553"/>
      <c r="W937" s="553"/>
      <c r="X937" s="553"/>
      <c r="Y937" s="96"/>
      <c r="Z937" s="20"/>
      <c r="AA937" s="585"/>
      <c r="AB937" s="289"/>
      <c r="AC937" s="289"/>
      <c r="AD937" s="535">
        <f t="shared" si="354"/>
        <v>0</v>
      </c>
      <c r="AE937" s="289"/>
      <c r="AF937" s="423"/>
      <c r="AG937" s="423"/>
      <c r="AH937" s="423"/>
      <c r="AI937" s="423"/>
      <c r="AJ937" s="289"/>
      <c r="AK937" s="20"/>
      <c r="AL937" s="20"/>
      <c r="AM937" s="20"/>
      <c r="AN937" s="20"/>
      <c r="AO937" s="20"/>
      <c r="AP937" s="20"/>
    </row>
    <row r="938" spans="1:42" ht="19.2" customHeight="1">
      <c r="A938" s="99"/>
      <c r="B938" s="203"/>
      <c r="C938" s="203" t="str">
        <f t="shared" si="358"/>
        <v>215</v>
      </c>
      <c r="D938" s="638" t="str">
        <f t="shared" si="359"/>
        <v>21506</v>
      </c>
      <c r="E938" s="219">
        <v>2150601</v>
      </c>
      <c r="F938" s="7" t="s">
        <v>613</v>
      </c>
      <c r="G938" s="283" t="s">
        <v>378</v>
      </c>
      <c r="H938" s="199" t="s">
        <v>65</v>
      </c>
      <c r="I938" s="125">
        <v>303</v>
      </c>
      <c r="J938" s="245">
        <v>16538</v>
      </c>
      <c r="K938" s="621">
        <f t="shared" si="346"/>
        <v>34536</v>
      </c>
      <c r="L938" s="241"/>
      <c r="M938" s="463"/>
      <c r="N938" s="245">
        <v>34536</v>
      </c>
      <c r="O938" s="245"/>
      <c r="P938" s="245"/>
      <c r="Q938" s="553"/>
      <c r="R938" s="553"/>
      <c r="S938" s="553"/>
      <c r="T938" s="553"/>
      <c r="U938" s="553"/>
      <c r="V938" s="553"/>
      <c r="W938" s="553"/>
      <c r="X938" s="553"/>
      <c r="Y938" s="96"/>
      <c r="Z938" s="20"/>
      <c r="AA938" s="585"/>
      <c r="AB938" s="289"/>
      <c r="AC938" s="289"/>
      <c r="AD938" s="535">
        <f t="shared" si="354"/>
        <v>0</v>
      </c>
      <c r="AE938" s="289"/>
      <c r="AF938" s="423"/>
      <c r="AG938" s="423"/>
      <c r="AH938" s="423"/>
      <c r="AI938" s="423"/>
      <c r="AJ938" s="289"/>
      <c r="AK938" s="20"/>
      <c r="AL938" s="20"/>
      <c r="AM938" s="20"/>
      <c r="AN938" s="20"/>
      <c r="AO938" s="20"/>
      <c r="AP938" s="20"/>
    </row>
    <row r="939" spans="1:42" ht="19.2" customHeight="1">
      <c r="A939" s="99"/>
      <c r="B939" s="203"/>
      <c r="C939" s="203" t="str">
        <f t="shared" si="358"/>
        <v>215</v>
      </c>
      <c r="D939" s="638" t="str">
        <f t="shared" si="359"/>
        <v>21506</v>
      </c>
      <c r="E939" s="219">
        <v>2150601</v>
      </c>
      <c r="F939" s="7" t="s">
        <v>613</v>
      </c>
      <c r="G939" s="283" t="s">
        <v>404</v>
      </c>
      <c r="H939" s="199" t="s">
        <v>65</v>
      </c>
      <c r="I939" s="125">
        <v>302</v>
      </c>
      <c r="J939" s="245">
        <v>20000</v>
      </c>
      <c r="K939" s="621">
        <f t="shared" si="346"/>
        <v>20000</v>
      </c>
      <c r="L939" s="241"/>
      <c r="M939" s="463">
        <v>20000</v>
      </c>
      <c r="N939" s="245"/>
      <c r="O939" s="245"/>
      <c r="P939" s="245"/>
      <c r="Q939" s="553"/>
      <c r="R939" s="553"/>
      <c r="S939" s="553"/>
      <c r="T939" s="553"/>
      <c r="U939" s="553"/>
      <c r="V939" s="553"/>
      <c r="W939" s="553"/>
      <c r="X939" s="553"/>
      <c r="Y939" s="96"/>
      <c r="Z939" s="20"/>
      <c r="AA939" s="585"/>
      <c r="AB939" s="289"/>
      <c r="AC939" s="289"/>
      <c r="AD939" s="535">
        <f t="shared" si="354"/>
        <v>0</v>
      </c>
      <c r="AE939" s="289"/>
      <c r="AF939" s="423"/>
      <c r="AG939" s="423"/>
      <c r="AH939" s="423"/>
      <c r="AI939" s="423"/>
      <c r="AJ939" s="289"/>
      <c r="AK939" s="20"/>
      <c r="AL939" s="20"/>
      <c r="AM939" s="20"/>
      <c r="AN939" s="20"/>
      <c r="AO939" s="20"/>
      <c r="AP939" s="20"/>
    </row>
    <row r="940" spans="1:42" ht="19.2" customHeight="1">
      <c r="A940" s="99"/>
      <c r="B940" s="203"/>
      <c r="C940" s="203" t="str">
        <f t="shared" si="358"/>
        <v>215</v>
      </c>
      <c r="D940" s="638" t="str">
        <f t="shared" si="359"/>
        <v>21506</v>
      </c>
      <c r="E940" s="219">
        <v>2150601</v>
      </c>
      <c r="F940" s="635" t="s">
        <v>613</v>
      </c>
      <c r="G940" s="283" t="s">
        <v>382</v>
      </c>
      <c r="H940" s="199" t="s">
        <v>65</v>
      </c>
      <c r="I940" s="125">
        <v>302</v>
      </c>
      <c r="J940" s="245">
        <v>3000</v>
      </c>
      <c r="K940" s="621">
        <f t="shared" si="346"/>
        <v>3000</v>
      </c>
      <c r="L940" s="241"/>
      <c r="M940" s="463">
        <v>3000</v>
      </c>
      <c r="N940" s="245"/>
      <c r="O940" s="245"/>
      <c r="P940" s="245"/>
      <c r="Q940" s="553"/>
      <c r="R940" s="553"/>
      <c r="S940" s="553"/>
      <c r="T940" s="553"/>
      <c r="U940" s="553"/>
      <c r="V940" s="553"/>
      <c r="W940" s="553"/>
      <c r="X940" s="553"/>
      <c r="Y940" s="96"/>
      <c r="Z940" s="20"/>
      <c r="AA940" s="585"/>
      <c r="AB940" s="289"/>
      <c r="AC940" s="289"/>
      <c r="AD940" s="535">
        <f t="shared" si="354"/>
        <v>0</v>
      </c>
      <c r="AE940" s="289"/>
      <c r="AF940" s="423"/>
      <c r="AG940" s="423"/>
      <c r="AH940" s="423"/>
      <c r="AI940" s="423"/>
      <c r="AJ940" s="289"/>
      <c r="AK940" s="20"/>
      <c r="AL940" s="20"/>
      <c r="AM940" s="20"/>
      <c r="AN940" s="20"/>
      <c r="AO940" s="20"/>
      <c r="AP940" s="20"/>
    </row>
    <row r="941" spans="1:42" ht="19.2" customHeight="1">
      <c r="A941" s="104"/>
      <c r="B941" s="203"/>
      <c r="C941" s="203" t="str">
        <f>LEFT(E941,3)</f>
        <v>215</v>
      </c>
      <c r="D941" s="638" t="str">
        <f>LEFT(E941,5)</f>
        <v>21506</v>
      </c>
      <c r="E941" s="219">
        <v>2150601</v>
      </c>
      <c r="F941" s="7" t="s">
        <v>613</v>
      </c>
      <c r="G941" s="291" t="s">
        <v>371</v>
      </c>
      <c r="H941" s="199" t="s">
        <v>65</v>
      </c>
      <c r="I941" s="125">
        <v>302</v>
      </c>
      <c r="J941" s="127">
        <v>50000</v>
      </c>
      <c r="K941" s="621">
        <f>SUM(L941:X941)</f>
        <v>50000</v>
      </c>
      <c r="L941" s="241"/>
      <c r="M941" s="466">
        <v>50000</v>
      </c>
      <c r="N941" s="259"/>
      <c r="O941" s="259"/>
      <c r="P941" s="247"/>
      <c r="Q941" s="553"/>
      <c r="R941" s="553"/>
      <c r="S941" s="553"/>
      <c r="T941" s="553"/>
      <c r="U941" s="553"/>
      <c r="V941" s="553"/>
      <c r="W941" s="553"/>
      <c r="X941" s="553"/>
      <c r="Y941" s="96"/>
      <c r="Z941" s="20"/>
      <c r="AA941" s="585"/>
      <c r="AB941" s="289"/>
      <c r="AC941" s="289"/>
      <c r="AD941" s="535">
        <f>AE941+AJ941</f>
        <v>0</v>
      </c>
      <c r="AE941" s="289"/>
      <c r="AF941" s="423"/>
      <c r="AG941" s="423"/>
      <c r="AH941" s="423"/>
      <c r="AI941" s="423"/>
      <c r="AJ941" s="289"/>
      <c r="AK941" s="20"/>
      <c r="AL941" s="20"/>
      <c r="AM941" s="20"/>
      <c r="AN941" s="20"/>
      <c r="AO941" s="20"/>
      <c r="AP941" s="20"/>
    </row>
    <row r="942" spans="1:42" ht="19.2" customHeight="1">
      <c r="A942" s="94"/>
      <c r="B942" s="203"/>
      <c r="C942" s="203" t="str">
        <f>LEFT(E942,3)</f>
        <v>215</v>
      </c>
      <c r="D942" s="638" t="str">
        <f>LEFT(E942,5)</f>
        <v>21506</v>
      </c>
      <c r="E942" s="219">
        <v>2150601</v>
      </c>
      <c r="F942" s="7" t="s">
        <v>613</v>
      </c>
      <c r="G942" s="291" t="s">
        <v>372</v>
      </c>
      <c r="H942" s="199" t="s">
        <v>65</v>
      </c>
      <c r="I942" s="125">
        <v>301</v>
      </c>
      <c r="J942" s="127">
        <v>42240</v>
      </c>
      <c r="K942" s="621">
        <f>SUM(L942:X942)</f>
        <v>42240</v>
      </c>
      <c r="L942" s="241">
        <v>42240</v>
      </c>
      <c r="N942" s="259"/>
      <c r="O942" s="259"/>
      <c r="P942" s="247"/>
      <c r="Q942" s="553"/>
      <c r="R942" s="553"/>
      <c r="S942" s="553"/>
      <c r="T942" s="553"/>
      <c r="U942" s="553"/>
      <c r="V942" s="553"/>
      <c r="W942" s="553"/>
      <c r="X942" s="553"/>
      <c r="Y942" s="96"/>
      <c r="Z942" s="20"/>
      <c r="AA942" s="585"/>
      <c r="AB942" s="289"/>
      <c r="AC942" s="289"/>
      <c r="AD942" s="535">
        <f>AE942+AJ942</f>
        <v>0</v>
      </c>
      <c r="AE942" s="289"/>
      <c r="AF942" s="423"/>
      <c r="AG942" s="423"/>
      <c r="AH942" s="423"/>
      <c r="AI942" s="423"/>
      <c r="AJ942" s="289"/>
      <c r="AK942" s="20"/>
      <c r="AL942" s="20"/>
      <c r="AM942" s="20"/>
      <c r="AN942" s="20"/>
      <c r="AO942" s="20"/>
      <c r="AP942" s="20"/>
    </row>
    <row r="943" spans="1:42" ht="19.2" customHeight="1">
      <c r="A943" s="94"/>
      <c r="B943" s="203"/>
      <c r="C943" s="203" t="str">
        <f>LEFT(E943,3)</f>
        <v>215</v>
      </c>
      <c r="D943" s="638" t="str">
        <f>LEFT(E943,5)</f>
        <v>21506</v>
      </c>
      <c r="E943" s="219">
        <v>2150601</v>
      </c>
      <c r="F943" s="7" t="s">
        <v>613</v>
      </c>
      <c r="G943" s="474" t="s">
        <v>737</v>
      </c>
      <c r="H943" s="199" t="s">
        <v>65</v>
      </c>
      <c r="I943" s="125">
        <v>302</v>
      </c>
      <c r="J943" s="127">
        <v>30000</v>
      </c>
      <c r="K943" s="621">
        <f>SUM(L943:X943)</f>
        <v>30000</v>
      </c>
      <c r="L943" s="241"/>
      <c r="M943" s="725">
        <v>30000</v>
      </c>
      <c r="N943" s="259"/>
      <c r="O943" s="259"/>
      <c r="P943" s="247"/>
      <c r="Q943" s="553"/>
      <c r="R943" s="553"/>
      <c r="S943" s="553"/>
      <c r="T943" s="553"/>
      <c r="U943" s="553"/>
      <c r="V943" s="553"/>
      <c r="W943" s="553"/>
      <c r="X943" s="553"/>
      <c r="Y943" s="96"/>
      <c r="Z943" s="20"/>
      <c r="AA943" s="585"/>
      <c r="AB943" s="289"/>
      <c r="AC943" s="289"/>
      <c r="AD943" s="535">
        <f>AE943+AJ943</f>
        <v>0</v>
      </c>
      <c r="AE943" s="289"/>
      <c r="AF943" s="423"/>
      <c r="AG943" s="423"/>
      <c r="AH943" s="423"/>
      <c r="AI943" s="423"/>
      <c r="AJ943" s="289"/>
      <c r="AK943" s="20"/>
      <c r="AL943" s="20"/>
      <c r="AM943" s="20"/>
      <c r="AN943" s="20"/>
      <c r="AO943" s="20"/>
      <c r="AP943" s="20"/>
    </row>
    <row r="944" spans="1:42" ht="19.2" customHeight="1">
      <c r="A944" s="636"/>
      <c r="B944" s="637"/>
      <c r="C944" s="637"/>
      <c r="D944" s="638"/>
      <c r="E944" s="638"/>
      <c r="F944" s="635"/>
      <c r="G944" s="283"/>
      <c r="H944" s="199"/>
      <c r="I944" s="125"/>
      <c r="J944" s="245"/>
      <c r="K944" s="621"/>
      <c r="L944" s="241"/>
      <c r="M944" s="463"/>
      <c r="N944" s="245"/>
      <c r="O944" s="245"/>
      <c r="P944" s="245"/>
      <c r="Q944" s="553"/>
      <c r="R944" s="553"/>
      <c r="S944" s="553"/>
      <c r="T944" s="553"/>
      <c r="U944" s="553"/>
      <c r="V944" s="553"/>
      <c r="W944" s="553"/>
      <c r="X944" s="553"/>
      <c r="Y944" s="96"/>
      <c r="Z944" s="20"/>
      <c r="AA944" s="585"/>
      <c r="AB944" s="289"/>
      <c r="AC944" s="289"/>
      <c r="AD944" s="535"/>
      <c r="AE944" s="289"/>
      <c r="AF944" s="423"/>
      <c r="AG944" s="423"/>
      <c r="AH944" s="423"/>
      <c r="AI944" s="423"/>
      <c r="AJ944" s="289"/>
      <c r="AK944" s="20"/>
      <c r="AL944" s="20"/>
      <c r="AM944" s="20"/>
      <c r="AN944" s="20"/>
      <c r="AO944" s="20"/>
      <c r="AP944" s="20"/>
    </row>
    <row r="945" spans="1:42" ht="19.2" customHeight="1">
      <c r="A945" s="99"/>
      <c r="B945" s="203"/>
      <c r="C945" s="203" t="str">
        <f t="shared" si="358"/>
        <v>215</v>
      </c>
      <c r="D945" s="638" t="str">
        <f t="shared" si="359"/>
        <v>21506</v>
      </c>
      <c r="E945" s="219">
        <v>2150601</v>
      </c>
      <c r="F945" s="7" t="s">
        <v>613</v>
      </c>
      <c r="G945" s="283" t="s">
        <v>401</v>
      </c>
      <c r="H945" s="718" t="s">
        <v>65</v>
      </c>
      <c r="I945" s="125">
        <v>302</v>
      </c>
      <c r="J945" s="245">
        <v>100000</v>
      </c>
      <c r="K945" s="621">
        <f t="shared" si="346"/>
        <v>100000</v>
      </c>
      <c r="L945" s="241"/>
      <c r="M945" s="463">
        <v>100000</v>
      </c>
      <c r="N945" s="245"/>
      <c r="O945" s="245"/>
      <c r="P945" s="245"/>
      <c r="Q945" s="553"/>
      <c r="R945" s="553"/>
      <c r="S945" s="553"/>
      <c r="T945" s="553"/>
      <c r="U945" s="553"/>
      <c r="V945" s="553"/>
      <c r="W945" s="553"/>
      <c r="X945" s="553"/>
      <c r="Y945" s="96"/>
      <c r="Z945" s="34" t="s">
        <v>439</v>
      </c>
      <c r="AA945" s="586"/>
      <c r="AB945" s="548"/>
      <c r="AC945" s="548"/>
      <c r="AD945" s="535">
        <f t="shared" si="354"/>
        <v>0</v>
      </c>
      <c r="AE945" s="548"/>
      <c r="AF945" s="423"/>
      <c r="AG945" s="423"/>
      <c r="AH945" s="423"/>
      <c r="AI945" s="423"/>
      <c r="AJ945" s="289"/>
      <c r="AK945" s="20"/>
      <c r="AL945" s="20"/>
      <c r="AM945" s="20"/>
      <c r="AN945" s="20"/>
      <c r="AO945" s="20"/>
      <c r="AP945" s="20"/>
    </row>
    <row r="946" spans="1:42" ht="19.8" customHeight="1">
      <c r="A946" s="94"/>
      <c r="B946" s="203"/>
      <c r="C946" s="203" t="str">
        <f>LEFT(E946,3)</f>
        <v>215</v>
      </c>
      <c r="D946" s="638" t="str">
        <f>LEFT(E946,5)</f>
        <v>21506</v>
      </c>
      <c r="E946" s="219">
        <v>2150605</v>
      </c>
      <c r="F946" s="7" t="s">
        <v>613</v>
      </c>
      <c r="G946" s="288" t="s">
        <v>706</v>
      </c>
      <c r="H946" s="711" t="s">
        <v>702</v>
      </c>
      <c r="I946" s="125">
        <v>302</v>
      </c>
      <c r="J946" s="127">
        <v>30000</v>
      </c>
      <c r="K946" s="621">
        <f t="shared" si="346"/>
        <v>50000</v>
      </c>
      <c r="L946" s="241"/>
      <c r="M946" s="463"/>
      <c r="N946" s="140"/>
      <c r="O946" s="140"/>
      <c r="P946" s="97"/>
      <c r="Q946" s="558">
        <v>50000</v>
      </c>
      <c r="R946" s="558"/>
      <c r="S946" s="558"/>
      <c r="T946" s="558"/>
      <c r="U946" s="558"/>
      <c r="V946" s="558"/>
      <c r="W946" s="558"/>
      <c r="X946" s="558"/>
      <c r="Y946" s="97"/>
      <c r="Z946" s="20"/>
      <c r="AA946" s="585"/>
      <c r="AB946" s="289"/>
      <c r="AC946" s="289"/>
      <c r="AD946" s="535">
        <f t="shared" si="354"/>
        <v>0</v>
      </c>
      <c r="AE946" s="289"/>
      <c r="AF946" s="423"/>
      <c r="AG946" s="423"/>
      <c r="AH946" s="423"/>
      <c r="AI946" s="423"/>
      <c r="AJ946" s="289"/>
      <c r="AK946" s="20"/>
      <c r="AL946" s="20"/>
      <c r="AM946" s="20"/>
      <c r="AN946" s="20"/>
      <c r="AO946" s="20"/>
      <c r="AP946" s="20"/>
    </row>
    <row r="947" spans="1:42" ht="19.8" customHeight="1">
      <c r="A947" s="94"/>
      <c r="B947" s="203"/>
      <c r="C947" s="203"/>
      <c r="D947" s="638"/>
      <c r="E947" s="219"/>
      <c r="F947" s="7"/>
      <c r="G947" s="288"/>
      <c r="H947" s="711"/>
      <c r="I947" s="125"/>
      <c r="J947" s="127"/>
      <c r="K947" s="621">
        <f t="shared" si="346"/>
        <v>0</v>
      </c>
      <c r="L947" s="241"/>
      <c r="M947" s="463"/>
      <c r="N947" s="140"/>
      <c r="O947" s="140"/>
      <c r="P947" s="97"/>
      <c r="Q947" s="558"/>
      <c r="R947" s="558"/>
      <c r="S947" s="558"/>
      <c r="T947" s="558"/>
      <c r="U947" s="558"/>
      <c r="V947" s="558"/>
      <c r="W947" s="558"/>
      <c r="X947" s="558"/>
      <c r="Y947" s="97"/>
      <c r="Z947" s="20"/>
      <c r="AA947" s="585"/>
      <c r="AB947" s="289"/>
      <c r="AC947" s="289"/>
      <c r="AD947" s="535">
        <f t="shared" si="354"/>
        <v>0</v>
      </c>
      <c r="AE947" s="289"/>
      <c r="AF947" s="423"/>
      <c r="AG947" s="423"/>
      <c r="AH947" s="423"/>
      <c r="AI947" s="423"/>
      <c r="AJ947" s="289"/>
      <c r="AK947" s="20"/>
      <c r="AL947" s="20"/>
      <c r="AM947" s="20"/>
      <c r="AN947" s="20"/>
      <c r="AO947" s="20"/>
      <c r="AP947" s="20"/>
    </row>
    <row r="948" spans="1:42" ht="19.2" customHeight="1">
      <c r="A948" s="99" t="s">
        <v>564</v>
      </c>
      <c r="B948" s="203">
        <v>7</v>
      </c>
      <c r="C948" s="203"/>
      <c r="D948" s="638" t="str">
        <f>LEFT(E948,5)</f>
        <v/>
      </c>
      <c r="E948" s="219"/>
      <c r="F948" s="7"/>
      <c r="G948" s="34"/>
      <c r="H948" s="717"/>
      <c r="I948" s="125"/>
      <c r="J948" s="245">
        <v>1324778</v>
      </c>
      <c r="K948" s="621">
        <f t="shared" si="346"/>
        <v>1319328</v>
      </c>
      <c r="L948" s="241">
        <f t="shared" ref="L948:R948" si="360">SUM(L949:L963)</f>
        <v>463529</v>
      </c>
      <c r="M948" s="274">
        <f t="shared" si="360"/>
        <v>403200</v>
      </c>
      <c r="N948" s="274">
        <f t="shared" si="360"/>
        <v>52599</v>
      </c>
      <c r="O948" s="274">
        <f t="shared" si="360"/>
        <v>0</v>
      </c>
      <c r="P948" s="274">
        <f t="shared" si="360"/>
        <v>0</v>
      </c>
      <c r="Q948" s="553">
        <f t="shared" si="360"/>
        <v>400000</v>
      </c>
      <c r="R948" s="553">
        <f t="shared" si="360"/>
        <v>0</v>
      </c>
      <c r="S948" s="553"/>
      <c r="T948" s="553"/>
      <c r="U948" s="553"/>
      <c r="V948" s="553">
        <f>SUM(V949:V963)</f>
        <v>0</v>
      </c>
      <c r="W948" s="553">
        <f>SUM(W949:W963)</f>
        <v>0</v>
      </c>
      <c r="X948" s="553">
        <f>SUM(X949:X963)</f>
        <v>0</v>
      </c>
      <c r="Y948" s="96"/>
      <c r="Z948" s="20"/>
      <c r="AA948" s="585">
        <v>935795</v>
      </c>
      <c r="AB948" s="289"/>
      <c r="AC948" s="289">
        <v>3900000</v>
      </c>
      <c r="AD948" s="535">
        <f t="shared" si="354"/>
        <v>4935795</v>
      </c>
      <c r="AE948" s="289">
        <f>SUM(AF948:AI948)</f>
        <v>1900000</v>
      </c>
      <c r="AF948" s="423">
        <v>726206</v>
      </c>
      <c r="AG948" s="423">
        <v>1119744</v>
      </c>
      <c r="AH948" s="423">
        <v>54050</v>
      </c>
      <c r="AI948" s="423"/>
      <c r="AJ948" s="289">
        <f>SUM(AK948:AO948)</f>
        <v>3035795</v>
      </c>
      <c r="AK948" s="20"/>
      <c r="AL948" s="20"/>
      <c r="AM948" s="20"/>
      <c r="AN948" s="20">
        <v>1035795</v>
      </c>
      <c r="AO948" s="20">
        <v>2000000</v>
      </c>
      <c r="AP948" s="20"/>
    </row>
    <row r="949" spans="1:42" ht="19.2" customHeight="1">
      <c r="A949" s="99"/>
      <c r="B949" s="203"/>
      <c r="C949" s="203" t="str">
        <f t="shared" ref="C949:C961" si="361">LEFT(E949,3)</f>
        <v>220</v>
      </c>
      <c r="D949" s="638" t="str">
        <f t="shared" ref="D949:D961" si="362">LEFT(E949,5)</f>
        <v>22001</v>
      </c>
      <c r="E949" s="219">
        <v>2200101</v>
      </c>
      <c r="F949" s="7" t="s">
        <v>564</v>
      </c>
      <c r="G949" s="283" t="s">
        <v>375</v>
      </c>
      <c r="H949" s="717" t="s">
        <v>65</v>
      </c>
      <c r="I949" s="125">
        <v>301</v>
      </c>
      <c r="J949" s="245">
        <v>279538</v>
      </c>
      <c r="K949" s="621">
        <f t="shared" si="346"/>
        <v>350352</v>
      </c>
      <c r="L949" s="241">
        <v>350352</v>
      </c>
      <c r="M949" s="463"/>
      <c r="N949" s="245"/>
      <c r="O949" s="245"/>
      <c r="P949" s="245"/>
      <c r="Q949" s="553"/>
      <c r="R949" s="553"/>
      <c r="S949" s="553"/>
      <c r="T949" s="553"/>
      <c r="U949" s="553"/>
      <c r="V949" s="553"/>
      <c r="W949" s="553"/>
      <c r="X949" s="553"/>
      <c r="Y949" s="96"/>
      <c r="Z949" s="20"/>
      <c r="AA949" s="585"/>
      <c r="AB949" s="289"/>
      <c r="AC949" s="289"/>
      <c r="AD949" s="535">
        <f t="shared" si="354"/>
        <v>0</v>
      </c>
      <c r="AE949" s="289"/>
      <c r="AF949" s="423"/>
      <c r="AG949" s="423"/>
      <c r="AH949" s="423"/>
      <c r="AI949" s="423"/>
      <c r="AJ949" s="289"/>
      <c r="AK949" s="20"/>
      <c r="AL949" s="20"/>
      <c r="AM949" s="20"/>
      <c r="AN949" s="20"/>
      <c r="AO949" s="20"/>
      <c r="AP949" s="20"/>
    </row>
    <row r="950" spans="1:42" ht="19.2" customHeight="1">
      <c r="A950" s="99"/>
      <c r="B950" s="203"/>
      <c r="C950" s="203" t="str">
        <f t="shared" si="361"/>
        <v>220</v>
      </c>
      <c r="D950" s="638" t="str">
        <f t="shared" si="362"/>
        <v>22001</v>
      </c>
      <c r="E950" s="219">
        <v>2200101</v>
      </c>
      <c r="F950" s="7" t="s">
        <v>564</v>
      </c>
      <c r="G950" s="283" t="s">
        <v>376</v>
      </c>
      <c r="H950" s="717" t="s">
        <v>65</v>
      </c>
      <c r="I950" s="125">
        <v>301</v>
      </c>
      <c r="J950" s="245">
        <v>70000</v>
      </c>
      <c r="K950" s="621">
        <f t="shared" si="346"/>
        <v>62000</v>
      </c>
      <c r="L950" s="281">
        <v>62000</v>
      </c>
      <c r="M950" s="463"/>
      <c r="N950" s="245"/>
      <c r="O950" s="245"/>
      <c r="P950" s="245"/>
      <c r="Q950" s="553"/>
      <c r="R950" s="553"/>
      <c r="S950" s="553"/>
      <c r="T950" s="553"/>
      <c r="U950" s="553"/>
      <c r="V950" s="553"/>
      <c r="W950" s="553"/>
      <c r="X950" s="553"/>
      <c r="Y950" s="96"/>
      <c r="Z950" s="20"/>
      <c r="AA950" s="585"/>
      <c r="AB950" s="289"/>
      <c r="AC950" s="289"/>
      <c r="AD950" s="535">
        <f t="shared" si="354"/>
        <v>0</v>
      </c>
      <c r="AE950" s="289"/>
      <c r="AF950" s="423"/>
      <c r="AG950" s="423"/>
      <c r="AH950" s="423"/>
      <c r="AI950" s="423"/>
      <c r="AJ950" s="289"/>
      <c r="AK950" s="20"/>
      <c r="AL950" s="20"/>
      <c r="AM950" s="20"/>
      <c r="AN950" s="20"/>
      <c r="AO950" s="20"/>
      <c r="AP950" s="20"/>
    </row>
    <row r="951" spans="1:42" ht="19.2" customHeight="1">
      <c r="A951" s="99"/>
      <c r="B951" s="203"/>
      <c r="C951" s="203" t="str">
        <f t="shared" si="361"/>
        <v>220</v>
      </c>
      <c r="D951" s="638" t="str">
        <f t="shared" si="362"/>
        <v>22001</v>
      </c>
      <c r="E951" s="219">
        <v>2200101</v>
      </c>
      <c r="F951" s="7" t="s">
        <v>564</v>
      </c>
      <c r="G951" s="283" t="s">
        <v>377</v>
      </c>
      <c r="H951" s="717" t="s">
        <v>65</v>
      </c>
      <c r="I951" s="125">
        <v>301</v>
      </c>
      <c r="J951" s="245">
        <v>23295</v>
      </c>
      <c r="K951" s="621">
        <f t="shared" si="346"/>
        <v>25977</v>
      </c>
      <c r="L951" s="241">
        <v>25977</v>
      </c>
      <c r="M951" s="463"/>
      <c r="N951" s="245"/>
      <c r="O951" s="245"/>
      <c r="P951" s="245"/>
      <c r="Q951" s="553"/>
      <c r="R951" s="553"/>
      <c r="S951" s="553"/>
      <c r="T951" s="553"/>
      <c r="U951" s="553"/>
      <c r="V951" s="553"/>
      <c r="W951" s="553"/>
      <c r="X951" s="553"/>
      <c r="Y951" s="96"/>
      <c r="Z951" s="20"/>
      <c r="AA951" s="585"/>
      <c r="AB951" s="289"/>
      <c r="AC951" s="289"/>
      <c r="AD951" s="535">
        <f t="shared" si="354"/>
        <v>0</v>
      </c>
      <c r="AE951" s="289"/>
      <c r="AF951" s="423"/>
      <c r="AG951" s="423"/>
      <c r="AH951" s="423"/>
      <c r="AI951" s="423"/>
      <c r="AJ951" s="289"/>
      <c r="AK951" s="20"/>
      <c r="AL951" s="20"/>
      <c r="AM951" s="20"/>
      <c r="AN951" s="20"/>
      <c r="AO951" s="20"/>
      <c r="AP951" s="20"/>
    </row>
    <row r="952" spans="1:42" ht="19.2" customHeight="1">
      <c r="A952" s="99"/>
      <c r="B952" s="203"/>
      <c r="C952" s="203" t="str">
        <f t="shared" si="361"/>
        <v>220</v>
      </c>
      <c r="D952" s="638" t="str">
        <f t="shared" si="362"/>
        <v>22001</v>
      </c>
      <c r="E952" s="219">
        <v>2200101</v>
      </c>
      <c r="F952" s="7" t="s">
        <v>564</v>
      </c>
      <c r="G952" s="283" t="s">
        <v>917</v>
      </c>
      <c r="H952" s="717" t="s">
        <v>65</v>
      </c>
      <c r="I952" s="125">
        <v>301</v>
      </c>
      <c r="J952" s="245">
        <v>28800</v>
      </c>
      <c r="K952" s="621">
        <f t="shared" si="346"/>
        <v>25200</v>
      </c>
      <c r="L952" s="241">
        <v>25200</v>
      </c>
      <c r="M952" s="463"/>
      <c r="N952" s="245"/>
      <c r="O952" s="245"/>
      <c r="P952" s="245"/>
      <c r="Q952" s="553"/>
      <c r="R952" s="553"/>
      <c r="S952" s="553"/>
      <c r="T952" s="553"/>
      <c r="U952" s="553"/>
      <c r="V952" s="553"/>
      <c r="W952" s="553"/>
      <c r="X952" s="553"/>
      <c r="Y952" s="96"/>
      <c r="Z952" s="20"/>
      <c r="AA952" s="585"/>
      <c r="AB952" s="289"/>
      <c r="AC952" s="289"/>
      <c r="AD952" s="535">
        <f t="shared" si="354"/>
        <v>0</v>
      </c>
      <c r="AE952" s="289"/>
      <c r="AF952" s="423"/>
      <c r="AG952" s="423"/>
      <c r="AH952" s="423"/>
      <c r="AI952" s="423"/>
      <c r="AJ952" s="289"/>
      <c r="AK952" s="20"/>
      <c r="AL952" s="20"/>
      <c r="AM952" s="20"/>
      <c r="AN952" s="20"/>
      <c r="AO952" s="20"/>
      <c r="AP952" s="20"/>
    </row>
    <row r="953" spans="1:42" ht="19.2" customHeight="1">
      <c r="A953" s="99"/>
      <c r="B953" s="203"/>
      <c r="C953" s="203" t="str">
        <f>LEFT(E953,3)</f>
        <v>220</v>
      </c>
      <c r="D953" s="638" t="str">
        <f t="shared" si="362"/>
        <v>22001</v>
      </c>
      <c r="E953" s="219">
        <v>2200101</v>
      </c>
      <c r="F953" s="7" t="s">
        <v>564</v>
      </c>
      <c r="G953" s="283" t="s">
        <v>402</v>
      </c>
      <c r="H953" s="717" t="s">
        <v>65</v>
      </c>
      <c r="I953" s="125">
        <v>301</v>
      </c>
      <c r="J953" s="245">
        <v>4800</v>
      </c>
      <c r="K953" s="621">
        <f t="shared" si="346"/>
        <v>0</v>
      </c>
      <c r="L953" s="241"/>
      <c r="M953" s="463"/>
      <c r="N953" s="245"/>
      <c r="O953" s="245"/>
      <c r="P953" s="245"/>
      <c r="Q953" s="553"/>
      <c r="R953" s="553"/>
      <c r="S953" s="553"/>
      <c r="T953" s="553"/>
      <c r="U953" s="553"/>
      <c r="V953" s="553"/>
      <c r="W953" s="553"/>
      <c r="X953" s="553"/>
      <c r="Y953" s="96"/>
      <c r="Z953" s="20"/>
      <c r="AA953" s="585"/>
      <c r="AB953" s="289"/>
      <c r="AC953" s="289"/>
      <c r="AD953" s="535">
        <f t="shared" si="354"/>
        <v>0</v>
      </c>
      <c r="AE953" s="289"/>
      <c r="AF953" s="423"/>
      <c r="AG953" s="423"/>
      <c r="AH953" s="423"/>
      <c r="AI953" s="423"/>
      <c r="AJ953" s="289"/>
      <c r="AK953" s="20"/>
      <c r="AL953" s="20"/>
      <c r="AM953" s="20"/>
      <c r="AN953" s="20"/>
      <c r="AO953" s="20"/>
      <c r="AP953" s="20"/>
    </row>
    <row r="954" spans="1:42" ht="19.2" customHeight="1">
      <c r="A954" s="99"/>
      <c r="B954" s="203"/>
      <c r="C954" s="203" t="str">
        <f t="shared" si="361"/>
        <v>220</v>
      </c>
      <c r="D954" s="638" t="str">
        <f t="shared" si="362"/>
        <v>22001</v>
      </c>
      <c r="E954" s="219">
        <v>2200101</v>
      </c>
      <c r="F954" s="7" t="s">
        <v>564</v>
      </c>
      <c r="G954" s="283" t="s">
        <v>916</v>
      </c>
      <c r="H954" s="717" t="s">
        <v>65</v>
      </c>
      <c r="I954" s="124">
        <v>302</v>
      </c>
      <c r="J954" s="245">
        <v>58800</v>
      </c>
      <c r="K954" s="621">
        <f t="shared" si="346"/>
        <v>49200</v>
      </c>
      <c r="L954" s="241"/>
      <c r="M954" s="245">
        <v>49200</v>
      </c>
      <c r="O954" s="245"/>
      <c r="P954" s="245"/>
      <c r="Q954" s="553"/>
      <c r="R954" s="553"/>
      <c r="S954" s="553"/>
      <c r="T954" s="553"/>
      <c r="U954" s="553"/>
      <c r="V954" s="553"/>
      <c r="W954" s="553"/>
      <c r="X954" s="553"/>
      <c r="Y954" s="96"/>
      <c r="Z954" s="20"/>
      <c r="AA954" s="585"/>
      <c r="AB954" s="289"/>
      <c r="AC954" s="289"/>
      <c r="AD954" s="535">
        <f t="shared" si="354"/>
        <v>0</v>
      </c>
      <c r="AE954" s="289"/>
      <c r="AF954" s="423"/>
      <c r="AG954" s="423"/>
      <c r="AH954" s="423"/>
      <c r="AI954" s="423"/>
      <c r="AJ954" s="289"/>
      <c r="AK954" s="20"/>
      <c r="AL954" s="20"/>
      <c r="AM954" s="20"/>
      <c r="AN954" s="20"/>
      <c r="AO954" s="20"/>
      <c r="AP954" s="20"/>
    </row>
    <row r="955" spans="1:42" ht="19.2" customHeight="1">
      <c r="A955" s="99"/>
      <c r="B955" s="203"/>
      <c r="C955" s="203" t="str">
        <f t="shared" si="361"/>
        <v>220</v>
      </c>
      <c r="D955" s="638" t="str">
        <f t="shared" si="362"/>
        <v>22001</v>
      </c>
      <c r="E955" s="219">
        <v>2200101</v>
      </c>
      <c r="F955" s="7" t="s">
        <v>564</v>
      </c>
      <c r="G955" s="283" t="s">
        <v>378</v>
      </c>
      <c r="H955" s="717" t="s">
        <v>65</v>
      </c>
      <c r="I955" s="125">
        <v>303</v>
      </c>
      <c r="J955" s="245">
        <v>33545</v>
      </c>
      <c r="K955" s="621">
        <f t="shared" si="346"/>
        <v>52599</v>
      </c>
      <c r="L955" s="241"/>
      <c r="M955" s="463"/>
      <c r="N955" s="245">
        <v>52599</v>
      </c>
      <c r="O955" s="245"/>
      <c r="P955" s="245"/>
      <c r="Q955" s="553"/>
      <c r="R955" s="553"/>
      <c r="S955" s="553"/>
      <c r="T955" s="553"/>
      <c r="U955" s="553"/>
      <c r="V955" s="553"/>
      <c r="W955" s="553"/>
      <c r="X955" s="553"/>
      <c r="Y955" s="96"/>
      <c r="Z955" s="20"/>
      <c r="AA955" s="585"/>
      <c r="AB955" s="289"/>
      <c r="AC955" s="289"/>
      <c r="AD955" s="535">
        <f t="shared" si="354"/>
        <v>0</v>
      </c>
      <c r="AE955" s="289"/>
      <c r="AF955" s="423"/>
      <c r="AG955" s="423"/>
      <c r="AH955" s="423"/>
      <c r="AI955" s="423"/>
      <c r="AJ955" s="289"/>
      <c r="AK955" s="20"/>
      <c r="AL955" s="20"/>
      <c r="AM955" s="20"/>
      <c r="AN955" s="20"/>
      <c r="AO955" s="20"/>
      <c r="AP955" s="20"/>
    </row>
    <row r="956" spans="1:42" ht="19.2" customHeight="1">
      <c r="A956" s="99"/>
      <c r="B956" s="203"/>
      <c r="C956" s="203" t="str">
        <f t="shared" si="361"/>
        <v>220</v>
      </c>
      <c r="D956" s="638" t="str">
        <f t="shared" si="362"/>
        <v>22001</v>
      </c>
      <c r="E956" s="219">
        <v>2200101</v>
      </c>
      <c r="F956" s="7" t="s">
        <v>564</v>
      </c>
      <c r="G956" s="283" t="s">
        <v>404</v>
      </c>
      <c r="H956" s="717" t="s">
        <v>65</v>
      </c>
      <c r="I956" s="125">
        <v>302</v>
      </c>
      <c r="J956" s="245">
        <v>20000</v>
      </c>
      <c r="K956" s="621">
        <f t="shared" si="346"/>
        <v>20000</v>
      </c>
      <c r="L956" s="241"/>
      <c r="M956" s="463">
        <v>20000</v>
      </c>
      <c r="N956" s="245"/>
      <c r="O956" s="245"/>
      <c r="P956" s="245"/>
      <c r="Q956" s="553"/>
      <c r="R956" s="553"/>
      <c r="S956" s="553"/>
      <c r="T956" s="553"/>
      <c r="U956" s="553"/>
      <c r="V956" s="553"/>
      <c r="W956" s="553"/>
      <c r="X956" s="553"/>
      <c r="Y956" s="96"/>
      <c r="Z956" s="20"/>
      <c r="AA956" s="585"/>
      <c r="AB956" s="289"/>
      <c r="AC956" s="289"/>
      <c r="AD956" s="535">
        <f t="shared" si="354"/>
        <v>0</v>
      </c>
      <c r="AE956" s="289"/>
      <c r="AF956" s="423"/>
      <c r="AG956" s="423"/>
      <c r="AH956" s="423"/>
      <c r="AI956" s="423"/>
      <c r="AJ956" s="289"/>
      <c r="AK956" s="20"/>
      <c r="AL956" s="20"/>
      <c r="AM956" s="20"/>
      <c r="AN956" s="20"/>
      <c r="AO956" s="20"/>
      <c r="AP956" s="20"/>
    </row>
    <row r="957" spans="1:42" ht="19.2" customHeight="1">
      <c r="A957" s="99"/>
      <c r="B957" s="203"/>
      <c r="C957" s="203" t="str">
        <f t="shared" si="361"/>
        <v>220</v>
      </c>
      <c r="D957" s="638" t="str">
        <f t="shared" si="362"/>
        <v>22001</v>
      </c>
      <c r="E957" s="219">
        <v>2200101</v>
      </c>
      <c r="F957" s="635" t="s">
        <v>564</v>
      </c>
      <c r="G957" s="283" t="s">
        <v>382</v>
      </c>
      <c r="H957" s="717" t="s">
        <v>65</v>
      </c>
      <c r="I957" s="125">
        <v>302</v>
      </c>
      <c r="J957" s="245">
        <v>6000</v>
      </c>
      <c r="K957" s="621">
        <f t="shared" si="346"/>
        <v>7000</v>
      </c>
      <c r="L957" s="241"/>
      <c r="M957" s="463">
        <v>7000</v>
      </c>
      <c r="N957" s="245"/>
      <c r="O957" s="245"/>
      <c r="P957" s="245"/>
      <c r="Q957" s="553"/>
      <c r="R957" s="553"/>
      <c r="S957" s="553"/>
      <c r="T957" s="553"/>
      <c r="U957" s="553"/>
      <c r="V957" s="553"/>
      <c r="W957" s="553"/>
      <c r="X957" s="553"/>
      <c r="Y957" s="96"/>
      <c r="Z957" s="20"/>
      <c r="AA957" s="585"/>
      <c r="AB957" s="289"/>
      <c r="AC957" s="289"/>
      <c r="AD957" s="535">
        <f t="shared" si="354"/>
        <v>0</v>
      </c>
      <c r="AE957" s="289"/>
      <c r="AF957" s="423"/>
      <c r="AG957" s="423"/>
      <c r="AH957" s="423"/>
      <c r="AI957" s="423"/>
      <c r="AJ957" s="289"/>
      <c r="AK957" s="20"/>
      <c r="AL957" s="20"/>
      <c r="AM957" s="20"/>
      <c r="AN957" s="20"/>
      <c r="AO957" s="20"/>
      <c r="AP957" s="20"/>
    </row>
    <row r="958" spans="1:42" ht="19.2" customHeight="1">
      <c r="A958" s="99"/>
      <c r="B958" s="203"/>
      <c r="C958" s="203" t="str">
        <f t="shared" ref="C958" si="363">LEFT(E958,3)</f>
        <v>220</v>
      </c>
      <c r="D958" s="638" t="str">
        <f t="shared" ref="D958" si="364">LEFT(E958,5)</f>
        <v>22001</v>
      </c>
      <c r="E958" s="219">
        <v>2200101</v>
      </c>
      <c r="F958" s="7" t="s">
        <v>564</v>
      </c>
      <c r="G958" s="283" t="s">
        <v>2457</v>
      </c>
      <c r="H958" s="719" t="s">
        <v>949</v>
      </c>
      <c r="I958" s="125">
        <v>302</v>
      </c>
      <c r="J958" s="245"/>
      <c r="K958" s="621">
        <f t="shared" si="346"/>
        <v>27000</v>
      </c>
      <c r="L958" s="241"/>
      <c r="M958" s="463">
        <v>27000</v>
      </c>
      <c r="N958" s="245"/>
      <c r="O958" s="245"/>
      <c r="P958" s="245"/>
      <c r="Q958" s="553"/>
      <c r="R958" s="553"/>
      <c r="S958" s="553"/>
      <c r="T958" s="553"/>
      <c r="U958" s="553"/>
      <c r="V958" s="553"/>
      <c r="W958" s="553"/>
      <c r="X958" s="553"/>
      <c r="Y958" s="96"/>
      <c r="Z958" s="20"/>
      <c r="AA958" s="585"/>
      <c r="AB958" s="289"/>
      <c r="AC958" s="289"/>
      <c r="AD958" s="535">
        <f t="shared" si="354"/>
        <v>0</v>
      </c>
      <c r="AE958" s="289"/>
      <c r="AF958" s="423"/>
      <c r="AG958" s="423"/>
      <c r="AH958" s="423"/>
      <c r="AI958" s="423"/>
      <c r="AJ958" s="289"/>
      <c r="AK958" s="20"/>
      <c r="AL958" s="20"/>
      <c r="AM958" s="20"/>
      <c r="AN958" s="20"/>
      <c r="AO958" s="20"/>
      <c r="AP958" s="20"/>
    </row>
    <row r="959" spans="1:42" ht="19.2" customHeight="1">
      <c r="A959" s="636"/>
      <c r="B959" s="637"/>
      <c r="C959" s="637" t="str">
        <f t="shared" ref="C959:C960" si="365">LEFT(E959,3)</f>
        <v/>
      </c>
      <c r="D959" s="638" t="str">
        <f t="shared" ref="D959:D960" si="366">LEFT(E959,5)</f>
        <v/>
      </c>
      <c r="E959" s="638"/>
      <c r="F959" s="635"/>
      <c r="G959" s="283"/>
      <c r="H959" s="717"/>
      <c r="I959" s="125"/>
      <c r="J959" s="245"/>
      <c r="K959" s="621"/>
      <c r="L959" s="241"/>
      <c r="M959" s="463"/>
      <c r="N959" s="245"/>
      <c r="O959" s="245"/>
      <c r="P959" s="245"/>
      <c r="Q959" s="553"/>
      <c r="R959" s="553"/>
      <c r="S959" s="553"/>
      <c r="T959" s="553"/>
      <c r="U959" s="553"/>
      <c r="V959" s="553"/>
      <c r="W959" s="553"/>
      <c r="X959" s="553"/>
      <c r="Y959" s="96"/>
      <c r="Z959" s="34"/>
      <c r="AA959" s="586"/>
      <c r="AB959" s="548"/>
      <c r="AC959" s="548"/>
      <c r="AD959" s="535"/>
      <c r="AE959" s="548"/>
      <c r="AF959" s="423"/>
      <c r="AG959" s="423"/>
      <c r="AH959" s="423"/>
      <c r="AI959" s="423"/>
      <c r="AJ959" s="289"/>
      <c r="AK959" s="20"/>
      <c r="AL959" s="20"/>
      <c r="AM959" s="20"/>
      <c r="AN959" s="20"/>
      <c r="AO959" s="20"/>
      <c r="AP959" s="20"/>
    </row>
    <row r="960" spans="1:42" ht="19.2" customHeight="1">
      <c r="A960" s="636"/>
      <c r="B960" s="637"/>
      <c r="C960" s="637" t="str">
        <f t="shared" si="365"/>
        <v>220</v>
      </c>
      <c r="D960" s="638" t="str">
        <f t="shared" si="366"/>
        <v>22001</v>
      </c>
      <c r="E960" s="638">
        <v>2200101</v>
      </c>
      <c r="F960" s="635" t="s">
        <v>564</v>
      </c>
      <c r="G960" s="283" t="s">
        <v>2430</v>
      </c>
      <c r="H960" s="717" t="s">
        <v>65</v>
      </c>
      <c r="I960" s="125">
        <v>302</v>
      </c>
      <c r="J960" s="245"/>
      <c r="K960" s="621">
        <f>SUM(L960:X960)</f>
        <v>100000</v>
      </c>
      <c r="L960" s="241"/>
      <c r="M960" s="463">
        <v>100000</v>
      </c>
      <c r="N960" s="245"/>
      <c r="O960" s="245"/>
      <c r="P960" s="245"/>
      <c r="Q960" s="553"/>
      <c r="R960" s="553"/>
      <c r="S960" s="553"/>
      <c r="T960" s="553"/>
      <c r="U960" s="553"/>
      <c r="V960" s="553"/>
      <c r="W960" s="553"/>
      <c r="X960" s="553"/>
      <c r="Y960" s="96"/>
      <c r="Z960" s="34" t="s">
        <v>84</v>
      </c>
      <c r="AA960" s="585"/>
      <c r="AB960" s="289"/>
      <c r="AC960" s="289"/>
      <c r="AD960" s="535"/>
      <c r="AE960" s="289"/>
      <c r="AF960" s="423"/>
      <c r="AG960" s="423"/>
      <c r="AH960" s="423"/>
      <c r="AI960" s="423"/>
      <c r="AJ960" s="289"/>
      <c r="AK960" s="20"/>
      <c r="AL960" s="20"/>
      <c r="AM960" s="20"/>
      <c r="AN960" s="20"/>
      <c r="AO960" s="20"/>
      <c r="AP960" s="20"/>
    </row>
    <row r="961" spans="1:42" ht="19.2" customHeight="1">
      <c r="A961" s="99"/>
      <c r="B961" s="203"/>
      <c r="C961" s="203" t="str">
        <f t="shared" si="361"/>
        <v>220</v>
      </c>
      <c r="D961" s="638" t="str">
        <f t="shared" si="362"/>
        <v>22001</v>
      </c>
      <c r="E961" s="219">
        <v>2200101</v>
      </c>
      <c r="F961" s="7" t="s">
        <v>564</v>
      </c>
      <c r="G961" s="283" t="s">
        <v>401</v>
      </c>
      <c r="H961" s="717" t="s">
        <v>65</v>
      </c>
      <c r="I961" s="125">
        <v>302</v>
      </c>
      <c r="J961" s="245">
        <v>100000</v>
      </c>
      <c r="K961" s="621">
        <f t="shared" si="346"/>
        <v>100000</v>
      </c>
      <c r="L961" s="241"/>
      <c r="M961" s="463">
        <v>100000</v>
      </c>
      <c r="N961" s="245"/>
      <c r="O961" s="245"/>
      <c r="P961" s="245"/>
      <c r="Q961" s="553"/>
      <c r="R961" s="553"/>
      <c r="S961" s="553"/>
      <c r="T961" s="553"/>
      <c r="U961" s="553"/>
      <c r="V961" s="553"/>
      <c r="W961" s="553"/>
      <c r="X961" s="553"/>
      <c r="Y961" s="96"/>
      <c r="Z961" s="34" t="s">
        <v>439</v>
      </c>
      <c r="AA961" s="586"/>
      <c r="AB961" s="548"/>
      <c r="AC961" s="548"/>
      <c r="AD961" s="535">
        <f t="shared" si="354"/>
        <v>0</v>
      </c>
      <c r="AE961" s="548"/>
      <c r="AF961" s="423"/>
      <c r="AG961" s="423"/>
      <c r="AH961" s="423"/>
      <c r="AI961" s="423"/>
      <c r="AJ961" s="289"/>
      <c r="AK961" s="20"/>
      <c r="AL961" s="20"/>
      <c r="AM961" s="20"/>
      <c r="AN961" s="20"/>
      <c r="AO961" s="20"/>
      <c r="AP961" s="20"/>
    </row>
    <row r="962" spans="1:42" ht="19.2" customHeight="1">
      <c r="A962" s="94"/>
      <c r="B962" s="203"/>
      <c r="C962" s="203" t="str">
        <f>LEFT(E962,3)</f>
        <v>220</v>
      </c>
      <c r="D962" s="638" t="str">
        <f t="shared" ref="D962:D965" si="367">LEFT(E962,5)</f>
        <v>22001</v>
      </c>
      <c r="E962" s="219">
        <v>2200101</v>
      </c>
      <c r="F962" s="7" t="s">
        <v>564</v>
      </c>
      <c r="G962" s="512" t="s">
        <v>651</v>
      </c>
      <c r="H962" s="717" t="s">
        <v>65</v>
      </c>
      <c r="I962" s="125">
        <v>302</v>
      </c>
      <c r="J962" s="97">
        <v>100000</v>
      </c>
      <c r="K962" s="621">
        <f t="shared" si="346"/>
        <v>100000</v>
      </c>
      <c r="L962" s="241"/>
      <c r="M962" s="259">
        <v>100000</v>
      </c>
      <c r="N962" s="259"/>
      <c r="O962" s="259"/>
      <c r="P962" s="247"/>
      <c r="Q962" s="553"/>
      <c r="R962" s="553"/>
      <c r="S962" s="553"/>
      <c r="T962" s="553"/>
      <c r="U962" s="553"/>
      <c r="V962" s="553"/>
      <c r="W962" s="553"/>
      <c r="X962" s="553"/>
      <c r="Y962" s="96"/>
      <c r="Z962" s="34" t="s">
        <v>562</v>
      </c>
      <c r="AA962" s="586"/>
      <c r="AB962" s="548"/>
      <c r="AC962" s="548"/>
      <c r="AD962" s="535">
        <f t="shared" si="354"/>
        <v>0</v>
      </c>
      <c r="AE962" s="548"/>
      <c r="AF962" s="423"/>
      <c r="AG962" s="423"/>
      <c r="AH962" s="423"/>
      <c r="AI962" s="423"/>
      <c r="AJ962" s="289"/>
      <c r="AK962" s="20"/>
      <c r="AL962" s="20"/>
      <c r="AM962" s="20"/>
      <c r="AN962" s="20"/>
      <c r="AO962" s="20"/>
      <c r="AP962" s="20"/>
    </row>
    <row r="963" spans="1:42" ht="19.2" customHeight="1">
      <c r="A963" s="94"/>
      <c r="B963" s="203"/>
      <c r="C963" s="203" t="str">
        <f>LEFT(E963,3)</f>
        <v>220</v>
      </c>
      <c r="D963" s="638" t="str">
        <f t="shared" si="367"/>
        <v>22001</v>
      </c>
      <c r="E963" s="219">
        <v>2200111</v>
      </c>
      <c r="F963" s="7" t="s">
        <v>564</v>
      </c>
      <c r="G963" s="512" t="s">
        <v>373</v>
      </c>
      <c r="H963" s="717" t="s">
        <v>702</v>
      </c>
      <c r="I963" s="125">
        <v>302</v>
      </c>
      <c r="J963" s="97">
        <v>400000</v>
      </c>
      <c r="K963" s="621">
        <f t="shared" si="346"/>
        <v>400000</v>
      </c>
      <c r="L963" s="241"/>
      <c r="M963" s="463"/>
      <c r="N963" s="140"/>
      <c r="O963" s="140"/>
      <c r="P963" s="97"/>
      <c r="Q963" s="558">
        <v>400000</v>
      </c>
      <c r="R963" s="558"/>
      <c r="S963" s="558"/>
      <c r="T963" s="558"/>
      <c r="U963" s="558"/>
      <c r="V963" s="558"/>
      <c r="W963" s="558"/>
      <c r="X963" s="558"/>
      <c r="Y963" s="97"/>
      <c r="Z963" s="20"/>
      <c r="AA963" s="585"/>
      <c r="AB963" s="289"/>
      <c r="AC963" s="289"/>
      <c r="AD963" s="535">
        <f t="shared" si="354"/>
        <v>0</v>
      </c>
      <c r="AE963" s="289"/>
      <c r="AF963" s="423"/>
      <c r="AG963" s="423"/>
      <c r="AH963" s="423"/>
      <c r="AI963" s="423"/>
      <c r="AJ963" s="289"/>
      <c r="AK963" s="20"/>
      <c r="AL963" s="20"/>
      <c r="AM963" s="20"/>
      <c r="AN963" s="20"/>
      <c r="AO963" s="20"/>
      <c r="AP963" s="20"/>
    </row>
    <row r="964" spans="1:42" ht="19.2" customHeight="1">
      <c r="A964" s="99"/>
      <c r="B964" s="203"/>
      <c r="C964" s="203"/>
      <c r="D964" s="638" t="str">
        <f t="shared" si="367"/>
        <v/>
      </c>
      <c r="E964" s="219"/>
      <c r="F964" s="7"/>
      <c r="G964" s="706"/>
      <c r="H964" s="718"/>
      <c r="I964" s="125"/>
      <c r="J964" s="245"/>
      <c r="K964" s="621">
        <f t="shared" si="346"/>
        <v>0</v>
      </c>
      <c r="L964" s="241"/>
      <c r="M964" s="271"/>
      <c r="N964" s="259"/>
      <c r="O964" s="259"/>
      <c r="P964" s="247"/>
      <c r="Q964" s="556"/>
      <c r="R964" s="556"/>
      <c r="S964" s="556"/>
      <c r="T964" s="556"/>
      <c r="U964" s="556"/>
      <c r="V964" s="556"/>
      <c r="W964" s="556"/>
      <c r="X964" s="556"/>
      <c r="Y964" s="98"/>
      <c r="Z964" s="20"/>
      <c r="AA964" s="585"/>
      <c r="AB964" s="289"/>
      <c r="AC964" s="289"/>
      <c r="AD964" s="535">
        <f t="shared" si="354"/>
        <v>0</v>
      </c>
      <c r="AE964" s="289"/>
      <c r="AF964" s="423"/>
      <c r="AG964" s="423"/>
      <c r="AH964" s="423"/>
      <c r="AI964" s="423"/>
      <c r="AJ964" s="289"/>
      <c r="AK964" s="20"/>
      <c r="AL964" s="20"/>
      <c r="AM964" s="20"/>
      <c r="AN964" s="20"/>
      <c r="AO964" s="20"/>
      <c r="AP964" s="20"/>
    </row>
    <row r="965" spans="1:42" ht="19.2" customHeight="1">
      <c r="A965" s="99" t="s">
        <v>566</v>
      </c>
      <c r="B965" s="203">
        <v>2</v>
      </c>
      <c r="C965" s="203"/>
      <c r="D965" s="638" t="str">
        <f t="shared" si="367"/>
        <v/>
      </c>
      <c r="E965" s="219"/>
      <c r="F965" s="7"/>
      <c r="G965" s="512"/>
      <c r="H965" s="717"/>
      <c r="I965" s="125"/>
      <c r="J965" s="114">
        <v>11667039</v>
      </c>
      <c r="K965" s="621">
        <f t="shared" si="346"/>
        <v>11625365</v>
      </c>
      <c r="L965" s="241">
        <f t="shared" ref="L965:X965" si="368">SUM(L966:L979)</f>
        <v>144133</v>
      </c>
      <c r="M965" s="278">
        <f t="shared" si="368"/>
        <v>238800</v>
      </c>
      <c r="N965" s="278">
        <f t="shared" si="368"/>
        <v>16432</v>
      </c>
      <c r="O965" s="278">
        <f t="shared" si="368"/>
        <v>0</v>
      </c>
      <c r="P965" s="278">
        <f t="shared" si="368"/>
        <v>0</v>
      </c>
      <c r="Q965" s="278">
        <f>SUM(Q966:Q979)</f>
        <v>226000</v>
      </c>
      <c r="R965" s="278">
        <f t="shared" si="368"/>
        <v>0</v>
      </c>
      <c r="S965" s="278"/>
      <c r="T965" s="278"/>
      <c r="U965" s="278"/>
      <c r="V965" s="278">
        <f t="shared" si="368"/>
        <v>11000000</v>
      </c>
      <c r="W965" s="561">
        <f>SUM(W966:W979)</f>
        <v>0</v>
      </c>
      <c r="X965" s="561">
        <f t="shared" si="368"/>
        <v>0</v>
      </c>
      <c r="Y965" s="114"/>
      <c r="Z965" s="20"/>
      <c r="AA965" s="585">
        <v>5025514</v>
      </c>
      <c r="AB965" s="289"/>
      <c r="AC965" s="289">
        <v>7570800</v>
      </c>
      <c r="AD965" s="535">
        <f t="shared" si="354"/>
        <v>12596314</v>
      </c>
      <c r="AE965" s="289">
        <f>SUM(AF965:AI965)</f>
        <v>570800</v>
      </c>
      <c r="AF965" s="423">
        <v>301800</v>
      </c>
      <c r="AG965" s="423">
        <v>203000</v>
      </c>
      <c r="AH965" s="423">
        <v>66000</v>
      </c>
      <c r="AI965" s="423"/>
      <c r="AJ965" s="289">
        <f>SUM(AK965:AO965)</f>
        <v>12025514</v>
      </c>
      <c r="AK965" s="20"/>
      <c r="AL965" s="20"/>
      <c r="AM965" s="20"/>
      <c r="AN965" s="20"/>
      <c r="AO965" s="20">
        <v>12025514</v>
      </c>
      <c r="AP965" s="20"/>
    </row>
    <row r="966" spans="1:42" ht="19.2" customHeight="1">
      <c r="A966" s="99"/>
      <c r="B966" s="203"/>
      <c r="C966" s="203" t="str">
        <f>LEFT(E966,3)</f>
        <v>221</v>
      </c>
      <c r="D966" s="638" t="str">
        <f t="shared" ref="D966:D975" si="369">LEFT(E966,5)</f>
        <v>22103</v>
      </c>
      <c r="E966" s="219">
        <v>2210399</v>
      </c>
      <c r="F966" s="7" t="s">
        <v>566</v>
      </c>
      <c r="G966" s="283" t="s">
        <v>375</v>
      </c>
      <c r="H966" s="717" t="s">
        <v>415</v>
      </c>
      <c r="I966" s="125">
        <v>301</v>
      </c>
      <c r="J966" s="114">
        <v>126348</v>
      </c>
      <c r="K966" s="621">
        <f t="shared" si="346"/>
        <v>106092</v>
      </c>
      <c r="L966" s="241">
        <v>106092</v>
      </c>
      <c r="M966" s="114"/>
      <c r="N966" s="114"/>
      <c r="O966" s="114"/>
      <c r="P966" s="114"/>
      <c r="Q966" s="561"/>
      <c r="R966" s="561"/>
      <c r="S966" s="561"/>
      <c r="T966" s="561"/>
      <c r="U966" s="561"/>
      <c r="V966" s="561"/>
      <c r="W966" s="561"/>
      <c r="X966" s="561"/>
      <c r="Y966" s="114"/>
      <c r="Z966" s="20"/>
      <c r="AA966" s="585"/>
      <c r="AB966" s="289"/>
      <c r="AC966" s="289"/>
      <c r="AD966" s="535">
        <f t="shared" si="354"/>
        <v>0</v>
      </c>
      <c r="AE966" s="289"/>
      <c r="AF966" s="423"/>
      <c r="AG966" s="423"/>
      <c r="AH966" s="423"/>
      <c r="AI966" s="423"/>
      <c r="AJ966" s="289"/>
      <c r="AK966" s="20"/>
      <c r="AL966" s="20"/>
      <c r="AM966" s="20"/>
      <c r="AN966" s="20"/>
      <c r="AO966" s="20"/>
      <c r="AP966" s="20"/>
    </row>
    <row r="967" spans="1:42" ht="19.2" customHeight="1">
      <c r="A967" s="99"/>
      <c r="B967" s="203"/>
      <c r="C967" s="203" t="str">
        <f t="shared" ref="C967:C975" si="370">LEFT(E967,3)</f>
        <v>221</v>
      </c>
      <c r="D967" s="638" t="str">
        <f t="shared" si="369"/>
        <v>22103</v>
      </c>
      <c r="E967" s="219">
        <v>2210399</v>
      </c>
      <c r="F967" s="7" t="s">
        <v>566</v>
      </c>
      <c r="G967" s="283" t="s">
        <v>376</v>
      </c>
      <c r="H967" s="717" t="s">
        <v>415</v>
      </c>
      <c r="I967" s="125">
        <v>301</v>
      </c>
      <c r="J967" s="114">
        <v>30000</v>
      </c>
      <c r="K967" s="621">
        <f t="shared" ref="K967:K995" si="371">SUM(L967:X967)</f>
        <v>22000</v>
      </c>
      <c r="L967" s="281">
        <v>22000</v>
      </c>
      <c r="M967" s="114"/>
      <c r="N967" s="114"/>
      <c r="O967" s="114"/>
      <c r="P967" s="114"/>
      <c r="Q967" s="561"/>
      <c r="R967" s="561"/>
      <c r="S967" s="561"/>
      <c r="T967" s="561"/>
      <c r="U967" s="561"/>
      <c r="V967" s="561"/>
      <c r="W967" s="561"/>
      <c r="X967" s="561"/>
      <c r="Y967" s="114"/>
      <c r="Z967" s="20"/>
      <c r="AA967" s="585"/>
      <c r="AB967" s="289"/>
      <c r="AC967" s="289"/>
      <c r="AD967" s="535">
        <f t="shared" si="354"/>
        <v>0</v>
      </c>
      <c r="AE967" s="289"/>
      <c r="AF967" s="423"/>
      <c r="AG967" s="423"/>
      <c r="AH967" s="423"/>
      <c r="AI967" s="423"/>
      <c r="AJ967" s="289"/>
      <c r="AK967" s="20"/>
      <c r="AL967" s="20"/>
      <c r="AM967" s="20"/>
      <c r="AN967" s="20"/>
      <c r="AO967" s="20"/>
      <c r="AP967" s="20"/>
    </row>
    <row r="968" spans="1:42" ht="19.2" customHeight="1">
      <c r="A968" s="99"/>
      <c r="B968" s="203"/>
      <c r="C968" s="203" t="str">
        <f t="shared" si="370"/>
        <v>221</v>
      </c>
      <c r="D968" s="638" t="str">
        <f t="shared" si="369"/>
        <v>22103</v>
      </c>
      <c r="E968" s="219">
        <v>2210399</v>
      </c>
      <c r="F968" s="7" t="s">
        <v>566</v>
      </c>
      <c r="G968" s="283" t="s">
        <v>377</v>
      </c>
      <c r="H968" s="717" t="s">
        <v>415</v>
      </c>
      <c r="I968" s="125">
        <v>301</v>
      </c>
      <c r="J968" s="114">
        <v>10529</v>
      </c>
      <c r="K968" s="621">
        <f t="shared" si="371"/>
        <v>8841</v>
      </c>
      <c r="L968" s="241">
        <v>8841</v>
      </c>
      <c r="M968" s="114"/>
      <c r="N968" s="114"/>
      <c r="O968" s="114"/>
      <c r="P968" s="114"/>
      <c r="Q968" s="561"/>
      <c r="R968" s="561"/>
      <c r="S968" s="561"/>
      <c r="T968" s="561"/>
      <c r="U968" s="561"/>
      <c r="V968" s="561"/>
      <c r="W968" s="561"/>
      <c r="X968" s="561"/>
      <c r="Y968" s="114"/>
      <c r="Z968" s="20"/>
      <c r="AA968" s="585"/>
      <c r="AB968" s="289"/>
      <c r="AC968" s="289"/>
      <c r="AD968" s="535">
        <f t="shared" si="354"/>
        <v>0</v>
      </c>
      <c r="AE968" s="289"/>
      <c r="AF968" s="423"/>
      <c r="AG968" s="423"/>
      <c r="AH968" s="423"/>
      <c r="AI968" s="423"/>
      <c r="AJ968" s="289"/>
      <c r="AK968" s="20"/>
      <c r="AL968" s="20"/>
      <c r="AM968" s="20"/>
      <c r="AN968" s="20"/>
      <c r="AO968" s="20"/>
      <c r="AP968" s="20"/>
    </row>
    <row r="969" spans="1:42" ht="19.2" customHeight="1">
      <c r="A969" s="99"/>
      <c r="B969" s="203"/>
      <c r="C969" s="203" t="str">
        <f t="shared" si="370"/>
        <v>221</v>
      </c>
      <c r="D969" s="638" t="str">
        <f t="shared" si="369"/>
        <v>22103</v>
      </c>
      <c r="E969" s="219">
        <v>2210399</v>
      </c>
      <c r="F969" s="7" t="s">
        <v>566</v>
      </c>
      <c r="G969" s="283" t="s">
        <v>917</v>
      </c>
      <c r="H969" s="717" t="s">
        <v>415</v>
      </c>
      <c r="I969" s="125">
        <v>301</v>
      </c>
      <c r="J969" s="114">
        <v>10800</v>
      </c>
      <c r="K969" s="621">
        <f t="shared" si="371"/>
        <v>7200</v>
      </c>
      <c r="L969" s="241">
        <v>7200</v>
      </c>
      <c r="M969" s="114"/>
      <c r="N969" s="114"/>
      <c r="O969" s="114"/>
      <c r="P969" s="114"/>
      <c r="Q969" s="561"/>
      <c r="R969" s="561"/>
      <c r="S969" s="561"/>
      <c r="T969" s="561"/>
      <c r="U969" s="561"/>
      <c r="V969" s="561"/>
      <c r="W969" s="561"/>
      <c r="X969" s="561"/>
      <c r="Y969" s="114"/>
      <c r="Z969" s="20"/>
      <c r="AA969" s="585"/>
      <c r="AB969" s="289"/>
      <c r="AC969" s="289"/>
      <c r="AD969" s="535">
        <f t="shared" si="354"/>
        <v>0</v>
      </c>
      <c r="AE969" s="289"/>
      <c r="AF969" s="423"/>
      <c r="AG969" s="423"/>
      <c r="AH969" s="423"/>
      <c r="AI969" s="423"/>
      <c r="AJ969" s="289"/>
      <c r="AK969" s="20"/>
      <c r="AL969" s="20"/>
      <c r="AM969" s="20"/>
      <c r="AN969" s="20"/>
      <c r="AO969" s="20"/>
      <c r="AP969" s="20"/>
    </row>
    <row r="970" spans="1:42" ht="19.2" customHeight="1">
      <c r="A970" s="99"/>
      <c r="B970" s="203"/>
      <c r="C970" s="203" t="str">
        <f t="shared" si="370"/>
        <v>221</v>
      </c>
      <c r="D970" s="638" t="str">
        <f t="shared" si="369"/>
        <v>22103</v>
      </c>
      <c r="E970" s="219">
        <v>2210399</v>
      </c>
      <c r="F970" s="7" t="s">
        <v>566</v>
      </c>
      <c r="G970" s="283" t="s">
        <v>916</v>
      </c>
      <c r="H970" s="717" t="s">
        <v>415</v>
      </c>
      <c r="I970" s="124">
        <v>302</v>
      </c>
      <c r="J970" s="114">
        <v>25200</v>
      </c>
      <c r="K970" s="621">
        <f t="shared" si="371"/>
        <v>16800</v>
      </c>
      <c r="L970" s="241"/>
      <c r="M970" s="114">
        <v>16800</v>
      </c>
      <c r="O970" s="114"/>
      <c r="P970" s="114"/>
      <c r="Q970" s="561"/>
      <c r="R970" s="561"/>
      <c r="S970" s="561"/>
      <c r="T970" s="561"/>
      <c r="U970" s="561"/>
      <c r="V970" s="561"/>
      <c r="W970" s="561"/>
      <c r="X970" s="561"/>
      <c r="Y970" s="114"/>
      <c r="Z970" s="20"/>
      <c r="AA970" s="585"/>
      <c r="AB970" s="289"/>
      <c r="AC970" s="289"/>
      <c r="AD970" s="535">
        <f t="shared" si="354"/>
        <v>0</v>
      </c>
      <c r="AE970" s="289"/>
      <c r="AF970" s="423"/>
      <c r="AG970" s="423"/>
      <c r="AH970" s="423"/>
      <c r="AI970" s="423"/>
      <c r="AJ970" s="289"/>
      <c r="AK970" s="20"/>
      <c r="AL970" s="20"/>
      <c r="AM970" s="20"/>
      <c r="AN970" s="20"/>
      <c r="AO970" s="20"/>
      <c r="AP970" s="20"/>
    </row>
    <row r="971" spans="1:42" ht="19.2" customHeight="1">
      <c r="A971" s="99"/>
      <c r="B971" s="203"/>
      <c r="C971" s="203" t="str">
        <f t="shared" si="370"/>
        <v>221</v>
      </c>
      <c r="D971" s="638" t="str">
        <f t="shared" si="369"/>
        <v>22103</v>
      </c>
      <c r="E971" s="219">
        <v>2210399</v>
      </c>
      <c r="F971" s="7" t="s">
        <v>566</v>
      </c>
      <c r="G971" s="283" t="s">
        <v>378</v>
      </c>
      <c r="H971" s="717" t="s">
        <v>415</v>
      </c>
      <c r="I971" s="125">
        <v>303</v>
      </c>
      <c r="J971" s="114">
        <v>15162</v>
      </c>
      <c r="K971" s="621">
        <f t="shared" si="371"/>
        <v>16432</v>
      </c>
      <c r="L971" s="241"/>
      <c r="M971" s="114"/>
      <c r="N971" s="114">
        <v>16432</v>
      </c>
      <c r="O971" s="114"/>
      <c r="P971" s="114"/>
      <c r="Q971" s="561"/>
      <c r="R971" s="561"/>
      <c r="S971" s="561"/>
      <c r="T971" s="561"/>
      <c r="U971" s="561"/>
      <c r="V971" s="561"/>
      <c r="W971" s="561"/>
      <c r="X971" s="561"/>
      <c r="Y971" s="114"/>
      <c r="Z971" s="20"/>
      <c r="AA971" s="585"/>
      <c r="AB971" s="289"/>
      <c r="AC971" s="289"/>
      <c r="AD971" s="535">
        <f t="shared" si="354"/>
        <v>0</v>
      </c>
      <c r="AE971" s="289"/>
      <c r="AF971" s="423"/>
      <c r="AG971" s="423"/>
      <c r="AH971" s="423"/>
      <c r="AI971" s="423"/>
      <c r="AJ971" s="289"/>
      <c r="AK971" s="20"/>
      <c r="AL971" s="20"/>
      <c r="AM971" s="20"/>
      <c r="AN971" s="20"/>
      <c r="AO971" s="20"/>
      <c r="AP971" s="20"/>
    </row>
    <row r="972" spans="1:42" ht="19.2" customHeight="1">
      <c r="A972" s="99"/>
      <c r="B972" s="203"/>
      <c r="C972" s="203" t="str">
        <f t="shared" si="370"/>
        <v>221</v>
      </c>
      <c r="D972" s="638" t="str">
        <f t="shared" si="369"/>
        <v>22103</v>
      </c>
      <c r="E972" s="219">
        <v>2210399</v>
      </c>
      <c r="F972" s="7" t="s">
        <v>566</v>
      </c>
      <c r="G972" s="283" t="s">
        <v>404</v>
      </c>
      <c r="H972" s="717" t="s">
        <v>415</v>
      </c>
      <c r="I972" s="125">
        <v>302</v>
      </c>
      <c r="J972" s="114">
        <v>20000</v>
      </c>
      <c r="K972" s="621">
        <f t="shared" si="371"/>
        <v>20000</v>
      </c>
      <c r="L972" s="241"/>
      <c r="M972" s="114">
        <v>20000</v>
      </c>
      <c r="N972" s="114"/>
      <c r="O972" s="114"/>
      <c r="P972" s="114"/>
      <c r="Q972" s="561"/>
      <c r="R972" s="561"/>
      <c r="S972" s="561"/>
      <c r="T972" s="561"/>
      <c r="U972" s="561"/>
      <c r="V972" s="561"/>
      <c r="W972" s="561"/>
      <c r="X972" s="561"/>
      <c r="Y972" s="114"/>
      <c r="Z972" s="20"/>
      <c r="AA972" s="585"/>
      <c r="AB972" s="289"/>
      <c r="AC972" s="289"/>
      <c r="AD972" s="535">
        <f t="shared" si="354"/>
        <v>0</v>
      </c>
      <c r="AE972" s="289"/>
      <c r="AF972" s="423"/>
      <c r="AG972" s="423"/>
      <c r="AH972" s="423"/>
      <c r="AI972" s="423"/>
      <c r="AJ972" s="289"/>
      <c r="AK972" s="20"/>
      <c r="AL972" s="20"/>
      <c r="AM972" s="20"/>
      <c r="AN972" s="20"/>
      <c r="AO972" s="20"/>
      <c r="AP972" s="20"/>
    </row>
    <row r="973" spans="1:42" ht="19.2" customHeight="1">
      <c r="A973" s="99"/>
      <c r="B973" s="203"/>
      <c r="C973" s="203" t="str">
        <f t="shared" si="370"/>
        <v>221</v>
      </c>
      <c r="D973" s="638" t="str">
        <f t="shared" si="369"/>
        <v>22103</v>
      </c>
      <c r="E973" s="219">
        <v>2210399</v>
      </c>
      <c r="F973" s="635" t="s">
        <v>566</v>
      </c>
      <c r="G973" s="283" t="s">
        <v>382</v>
      </c>
      <c r="H973" s="717" t="s">
        <v>415</v>
      </c>
      <c r="I973" s="125">
        <v>302</v>
      </c>
      <c r="J973" s="114">
        <v>3000</v>
      </c>
      <c r="K973" s="621">
        <f t="shared" si="371"/>
        <v>2000</v>
      </c>
      <c r="L973" s="241"/>
      <c r="M973" s="114">
        <v>2000</v>
      </c>
      <c r="N973" s="114"/>
      <c r="O973" s="114"/>
      <c r="P973" s="114"/>
      <c r="Q973" s="561"/>
      <c r="R973" s="561"/>
      <c r="S973" s="561"/>
      <c r="T973" s="561"/>
      <c r="U973" s="561"/>
      <c r="V973" s="561"/>
      <c r="W973" s="561"/>
      <c r="X973" s="561"/>
      <c r="Y973" s="114"/>
      <c r="Z973" s="20"/>
      <c r="AA973" s="585"/>
      <c r="AB973" s="289"/>
      <c r="AC973" s="289"/>
      <c r="AD973" s="535">
        <f t="shared" si="354"/>
        <v>0</v>
      </c>
      <c r="AE973" s="289"/>
      <c r="AF973" s="423"/>
      <c r="AG973" s="423"/>
      <c r="AH973" s="423"/>
      <c r="AI973" s="423"/>
      <c r="AJ973" s="289"/>
      <c r="AK973" s="20"/>
      <c r="AL973" s="20"/>
      <c r="AM973" s="20"/>
      <c r="AN973" s="20"/>
      <c r="AO973" s="20"/>
      <c r="AP973" s="20"/>
    </row>
    <row r="974" spans="1:42" ht="19.2" customHeight="1">
      <c r="A974" s="636"/>
      <c r="B974" s="637"/>
      <c r="C974" s="637"/>
      <c r="D974" s="638"/>
      <c r="E974" s="638"/>
      <c r="F974" s="635"/>
      <c r="G974" s="283"/>
      <c r="H974" s="717"/>
      <c r="I974" s="125"/>
      <c r="J974" s="114"/>
      <c r="K974" s="621"/>
      <c r="L974" s="241"/>
      <c r="M974" s="114"/>
      <c r="N974" s="114"/>
      <c r="O974" s="114"/>
      <c r="P974" s="114"/>
      <c r="Q974" s="561"/>
      <c r="R974" s="561"/>
      <c r="S974" s="561"/>
      <c r="T974" s="561"/>
      <c r="U974" s="561"/>
      <c r="V974" s="561"/>
      <c r="W974" s="561"/>
      <c r="X974" s="561"/>
      <c r="Y974" s="114"/>
      <c r="Z974" s="20"/>
      <c r="AA974" s="585"/>
      <c r="AB974" s="289"/>
      <c r="AC974" s="289"/>
      <c r="AD974" s="535"/>
      <c r="AE974" s="289"/>
      <c r="AF974" s="423"/>
      <c r="AG974" s="423"/>
      <c r="AH974" s="423"/>
      <c r="AI974" s="423"/>
      <c r="AJ974" s="289"/>
      <c r="AK974" s="20"/>
      <c r="AL974" s="20"/>
      <c r="AM974" s="20"/>
      <c r="AN974" s="20"/>
      <c r="AO974" s="20"/>
      <c r="AP974" s="20"/>
    </row>
    <row r="975" spans="1:42" ht="19.2" customHeight="1">
      <c r="A975" s="99"/>
      <c r="B975" s="203"/>
      <c r="C975" s="203" t="str">
        <f t="shared" si="370"/>
        <v>221</v>
      </c>
      <c r="D975" s="638" t="str">
        <f t="shared" si="369"/>
        <v>22103</v>
      </c>
      <c r="E975" s="219">
        <v>2210399</v>
      </c>
      <c r="F975" s="7" t="s">
        <v>566</v>
      </c>
      <c r="G975" s="283" t="s">
        <v>401</v>
      </c>
      <c r="H975" s="717" t="s">
        <v>415</v>
      </c>
      <c r="I975" s="125">
        <v>302</v>
      </c>
      <c r="J975" s="114">
        <v>100000</v>
      </c>
      <c r="K975" s="621">
        <f t="shared" si="371"/>
        <v>100000</v>
      </c>
      <c r="L975" s="241"/>
      <c r="M975" s="114">
        <v>100000</v>
      </c>
      <c r="N975" s="114"/>
      <c r="O975" s="114"/>
      <c r="P975" s="114"/>
      <c r="Q975" s="561"/>
      <c r="R975" s="561"/>
      <c r="S975" s="561"/>
      <c r="T975" s="561"/>
      <c r="U975" s="561"/>
      <c r="V975" s="561"/>
      <c r="W975" s="561"/>
      <c r="X975" s="561"/>
      <c r="Y975" s="114"/>
      <c r="Z975" s="34" t="s">
        <v>439</v>
      </c>
      <c r="AA975" s="586"/>
      <c r="AB975" s="548"/>
      <c r="AC975" s="548"/>
      <c r="AD975" s="535">
        <f t="shared" si="354"/>
        <v>0</v>
      </c>
      <c r="AE975" s="548"/>
      <c r="AF975" s="423"/>
      <c r="AG975" s="423"/>
      <c r="AH975" s="423"/>
      <c r="AI975" s="423"/>
      <c r="AJ975" s="289"/>
      <c r="AK975" s="20"/>
      <c r="AL975" s="20"/>
      <c r="AM975" s="20"/>
      <c r="AN975" s="20"/>
      <c r="AO975" s="20"/>
      <c r="AP975" s="20"/>
    </row>
    <row r="976" spans="1:42" ht="19.2" customHeight="1">
      <c r="A976" s="94"/>
      <c r="B976" s="203"/>
      <c r="C976" s="203" t="str">
        <f>LEFT(E976,3)</f>
        <v>221</v>
      </c>
      <c r="D976" s="638" t="str">
        <f>LEFT(E976,5)</f>
        <v>22103</v>
      </c>
      <c r="E976" s="219">
        <v>2210399</v>
      </c>
      <c r="F976" s="7" t="s">
        <v>566</v>
      </c>
      <c r="G976" s="34" t="s">
        <v>651</v>
      </c>
      <c r="H976" s="718" t="s">
        <v>70</v>
      </c>
      <c r="I976" s="125">
        <v>310</v>
      </c>
      <c r="J976" s="245">
        <v>100000</v>
      </c>
      <c r="K976" s="621">
        <f t="shared" si="371"/>
        <v>100000</v>
      </c>
      <c r="L976" s="241"/>
      <c r="M976" s="259">
        <v>100000</v>
      </c>
      <c r="N976" s="259"/>
      <c r="O976" s="259"/>
      <c r="P976" s="245"/>
      <c r="Q976" s="553"/>
      <c r="R976" s="553"/>
      <c r="S976" s="553"/>
      <c r="T976" s="553"/>
      <c r="U976" s="553"/>
      <c r="V976" s="553"/>
      <c r="W976" s="553"/>
      <c r="X976" s="553"/>
      <c r="Y976" s="96"/>
      <c r="Z976" s="34" t="s">
        <v>562</v>
      </c>
      <c r="AA976" s="586"/>
      <c r="AB976" s="548"/>
      <c r="AC976" s="548"/>
      <c r="AD976" s="535">
        <f t="shared" si="354"/>
        <v>0</v>
      </c>
      <c r="AE976" s="548"/>
      <c r="AF976" s="423"/>
      <c r="AG976" s="423"/>
      <c r="AH976" s="423"/>
      <c r="AI976" s="423"/>
      <c r="AJ976" s="289"/>
      <c r="AK976" s="20"/>
      <c r="AL976" s="20"/>
      <c r="AM976" s="20"/>
      <c r="AN976" s="20"/>
      <c r="AO976" s="20"/>
      <c r="AP976" s="20"/>
    </row>
    <row r="977" spans="1:42" ht="19.2" customHeight="1">
      <c r="A977" s="94"/>
      <c r="B977" s="203"/>
      <c r="C977" s="203" t="str">
        <f>LEFT(E977,3)</f>
        <v>221</v>
      </c>
      <c r="D977" s="638" t="str">
        <f>LEFT(E977,5)</f>
        <v>22101</v>
      </c>
      <c r="E977" s="219">
        <v>2210199</v>
      </c>
      <c r="F977" s="7" t="s">
        <v>566</v>
      </c>
      <c r="G977" s="34" t="s">
        <v>697</v>
      </c>
      <c r="H977" s="717" t="s">
        <v>702</v>
      </c>
      <c r="I977" s="125">
        <v>309</v>
      </c>
      <c r="J977" s="245">
        <v>10000000</v>
      </c>
      <c r="K977" s="621">
        <f>SUM(L977:W977)</f>
        <v>10000000</v>
      </c>
      <c r="L977" s="241"/>
      <c r="M977" s="463"/>
      <c r="N977" s="140"/>
      <c r="O977" s="140"/>
      <c r="P977" s="97"/>
      <c r="Q977" s="558"/>
      <c r="R977" s="558"/>
      <c r="S977" s="558"/>
      <c r="T977" s="558"/>
      <c r="U977" s="558"/>
      <c r="V977" s="558">
        <v>10000000</v>
      </c>
      <c r="W977" s="558"/>
      <c r="X977" s="560"/>
      <c r="Y977" s="97"/>
      <c r="Z977" s="20"/>
      <c r="AA977" s="585"/>
      <c r="AB977" s="289"/>
      <c r="AC977" s="289"/>
      <c r="AD977" s="535">
        <f t="shared" si="354"/>
        <v>0</v>
      </c>
      <c r="AE977" s="289"/>
      <c r="AF977" s="423"/>
      <c r="AG977" s="423"/>
      <c r="AH977" s="423"/>
      <c r="AI977" s="423"/>
      <c r="AJ977" s="289"/>
      <c r="AK977" s="20"/>
      <c r="AL977" s="20"/>
      <c r="AM977" s="20"/>
      <c r="AN977" s="20"/>
      <c r="AO977" s="20"/>
      <c r="AP977" s="20"/>
    </row>
    <row r="978" spans="1:42" ht="19.2" customHeight="1">
      <c r="A978" s="94"/>
      <c r="B978" s="203"/>
      <c r="C978" s="203" t="str">
        <f>LEFT(E978,3)</f>
        <v>221</v>
      </c>
      <c r="D978" s="638" t="str">
        <f t="shared" ref="D978:D981" si="372">LEFT(E978,5)</f>
        <v>22101</v>
      </c>
      <c r="E978" s="219">
        <v>2210199</v>
      </c>
      <c r="F978" s="7" t="s">
        <v>566</v>
      </c>
      <c r="G978" s="34" t="s">
        <v>704</v>
      </c>
      <c r="H978" s="717" t="s">
        <v>702</v>
      </c>
      <c r="I978" s="125">
        <v>309</v>
      </c>
      <c r="J978" s="245">
        <v>1000000</v>
      </c>
      <c r="K978" s="621">
        <f>SUM(L978:W978)</f>
        <v>1000000</v>
      </c>
      <c r="L978" s="241"/>
      <c r="M978" s="463"/>
      <c r="N978" s="140"/>
      <c r="O978" s="140"/>
      <c r="P978" s="97"/>
      <c r="Q978" s="558"/>
      <c r="R978" s="558"/>
      <c r="S978" s="558"/>
      <c r="T978" s="558"/>
      <c r="U978" s="558"/>
      <c r="V978" s="558">
        <v>1000000</v>
      </c>
      <c r="W978" s="558"/>
      <c r="X978" s="560"/>
      <c r="Y978" s="97"/>
      <c r="Z978" s="20"/>
      <c r="AA978" s="585"/>
      <c r="AB978" s="289"/>
      <c r="AC978" s="289"/>
      <c r="AD978" s="535">
        <f t="shared" si="354"/>
        <v>0</v>
      </c>
      <c r="AE978" s="289"/>
      <c r="AF978" s="423"/>
      <c r="AG978" s="423"/>
      <c r="AH978" s="423"/>
      <c r="AI978" s="423"/>
      <c r="AJ978" s="289"/>
      <c r="AK978" s="20"/>
      <c r="AL978" s="20"/>
      <c r="AM978" s="20"/>
      <c r="AN978" s="20"/>
      <c r="AO978" s="20"/>
      <c r="AP978" s="20"/>
    </row>
    <row r="979" spans="1:42" ht="19.2" customHeight="1">
      <c r="A979" s="94"/>
      <c r="B979" s="203"/>
      <c r="C979" s="203" t="str">
        <f>LEFT(E979,3)</f>
        <v>221</v>
      </c>
      <c r="D979" s="638" t="str">
        <f t="shared" si="372"/>
        <v>22101</v>
      </c>
      <c r="E979" s="219">
        <v>2210107</v>
      </c>
      <c r="F979" s="7" t="s">
        <v>566</v>
      </c>
      <c r="G979" s="512" t="s">
        <v>2</v>
      </c>
      <c r="H979" s="717" t="s">
        <v>702</v>
      </c>
      <c r="I979" s="125">
        <v>303</v>
      </c>
      <c r="J979" s="97">
        <v>226000</v>
      </c>
      <c r="K979" s="621">
        <f>SUM(L979:V979)</f>
        <v>226000</v>
      </c>
      <c r="L979" s="241"/>
      <c r="M979" s="463"/>
      <c r="N979" s="140"/>
      <c r="O979" s="140"/>
      <c r="P979" s="97"/>
      <c r="Q979" s="558">
        <v>226000</v>
      </c>
      <c r="R979" s="558"/>
      <c r="S979" s="558"/>
      <c r="T979" s="558"/>
      <c r="U979" s="558"/>
      <c r="V979" s="558"/>
      <c r="W979" s="560"/>
      <c r="X979" s="560"/>
      <c r="Y979" s="97"/>
      <c r="Z979" s="20"/>
      <c r="AA979" s="585"/>
      <c r="AB979" s="289"/>
      <c r="AC979" s="289"/>
      <c r="AD979" s="535">
        <f t="shared" si="354"/>
        <v>0</v>
      </c>
      <c r="AE979" s="289"/>
      <c r="AF979" s="423"/>
      <c r="AG979" s="423"/>
      <c r="AH979" s="423"/>
      <c r="AI979" s="423"/>
      <c r="AJ979" s="289"/>
      <c r="AK979" s="20"/>
      <c r="AL979" s="20"/>
      <c r="AM979" s="20"/>
      <c r="AN979" s="20"/>
      <c r="AO979" s="20"/>
      <c r="AP979" s="20"/>
    </row>
    <row r="980" spans="1:42" ht="19.2" customHeight="1">
      <c r="A980" s="94"/>
      <c r="B980" s="203"/>
      <c r="C980" s="203"/>
      <c r="D980" s="638"/>
      <c r="E980" s="219"/>
      <c r="F980" s="7"/>
      <c r="G980" s="512"/>
      <c r="H980" s="717"/>
      <c r="I980" s="125"/>
      <c r="J980" s="97"/>
      <c r="K980" s="621">
        <f t="shared" si="371"/>
        <v>0</v>
      </c>
      <c r="L980" s="241"/>
      <c r="M980" s="463"/>
      <c r="N980" s="140"/>
      <c r="O980" s="140"/>
      <c r="P980" s="97"/>
      <c r="Q980" s="558"/>
      <c r="R980" s="558"/>
      <c r="S980" s="558"/>
      <c r="T980" s="558"/>
      <c r="U980" s="558"/>
      <c r="V980" s="558"/>
      <c r="W980" s="558"/>
      <c r="X980" s="558"/>
      <c r="Y980" s="97"/>
      <c r="Z980" s="20"/>
      <c r="AA980" s="585"/>
      <c r="AB980" s="289"/>
      <c r="AC980" s="289"/>
      <c r="AD980" s="535">
        <f t="shared" si="354"/>
        <v>0</v>
      </c>
      <c r="AE980" s="289"/>
      <c r="AF980" s="423"/>
      <c r="AG980" s="423"/>
      <c r="AH980" s="423"/>
      <c r="AI980" s="423"/>
      <c r="AJ980" s="289"/>
      <c r="AK980" s="20"/>
      <c r="AL980" s="20"/>
      <c r="AM980" s="20"/>
      <c r="AN980" s="20"/>
      <c r="AO980" s="20"/>
      <c r="AP980" s="20"/>
    </row>
    <row r="981" spans="1:42" ht="19.2" customHeight="1">
      <c r="A981" s="99"/>
      <c r="B981" s="203"/>
      <c r="C981" s="203"/>
      <c r="D981" s="638" t="str">
        <f t="shared" si="372"/>
        <v/>
      </c>
      <c r="E981" s="219"/>
      <c r="F981" s="7"/>
      <c r="G981" s="288"/>
      <c r="H981" s="711"/>
      <c r="I981" s="125"/>
      <c r="J981" s="245"/>
      <c r="K981" s="621">
        <f t="shared" si="371"/>
        <v>0</v>
      </c>
      <c r="L981" s="241"/>
      <c r="M981" s="271"/>
      <c r="N981" s="259"/>
      <c r="O981" s="259"/>
      <c r="P981" s="247"/>
      <c r="Q981" s="556"/>
      <c r="R981" s="556"/>
      <c r="S981" s="556"/>
      <c r="T981" s="556"/>
      <c r="U981" s="556"/>
      <c r="V981" s="556"/>
      <c r="W981" s="556"/>
      <c r="X981" s="556"/>
      <c r="Y981" s="98"/>
      <c r="Z981" s="20"/>
      <c r="AA981" s="585"/>
      <c r="AB981" s="289"/>
      <c r="AC981" s="289"/>
      <c r="AD981" s="535">
        <f t="shared" si="354"/>
        <v>0</v>
      </c>
      <c r="AE981" s="289"/>
      <c r="AF981" s="423"/>
      <c r="AG981" s="423"/>
      <c r="AH981" s="423"/>
      <c r="AI981" s="423"/>
      <c r="AJ981" s="289"/>
      <c r="AK981" s="20"/>
      <c r="AL981" s="20"/>
      <c r="AM981" s="20"/>
      <c r="AN981" s="20"/>
      <c r="AO981" s="20"/>
      <c r="AP981" s="20"/>
    </row>
    <row r="982" spans="1:42" ht="19.2" customHeight="1">
      <c r="A982" s="99" t="s">
        <v>419</v>
      </c>
      <c r="B982" s="203"/>
      <c r="C982" s="203"/>
      <c r="D982" s="638" t="str">
        <f t="shared" ref="D982:D983" si="373">LEFT(E982,5)</f>
        <v/>
      </c>
      <c r="E982" s="219"/>
      <c r="F982" s="7"/>
      <c r="G982" s="291"/>
      <c r="H982" s="38"/>
      <c r="I982" s="125"/>
      <c r="J982" s="127">
        <v>18303275</v>
      </c>
      <c r="K982" s="621">
        <f>SUM(K983:K993)</f>
        <v>6560000</v>
      </c>
      <c r="L982" s="534">
        <f t="shared" ref="L982:Z982" si="374">SUM(L983:L993)</f>
        <v>3000000</v>
      </c>
      <c r="M982" s="534">
        <f t="shared" si="374"/>
        <v>3060000</v>
      </c>
      <c r="N982" s="534">
        <f t="shared" si="374"/>
        <v>0</v>
      </c>
      <c r="O982" s="534">
        <f t="shared" si="374"/>
        <v>500000</v>
      </c>
      <c r="P982" s="534">
        <f t="shared" si="374"/>
        <v>0</v>
      </c>
      <c r="Q982" s="534">
        <f t="shared" si="374"/>
        <v>0</v>
      </c>
      <c r="R982" s="534">
        <f t="shared" si="374"/>
        <v>0</v>
      </c>
      <c r="S982" s="534"/>
      <c r="T982" s="534"/>
      <c r="U982" s="534"/>
      <c r="V982" s="534">
        <f t="shared" si="374"/>
        <v>0</v>
      </c>
      <c r="W982" s="534">
        <f t="shared" si="374"/>
        <v>0</v>
      </c>
      <c r="X982" s="563">
        <f t="shared" si="374"/>
        <v>0</v>
      </c>
      <c r="Y982" s="534">
        <f t="shared" si="374"/>
        <v>0</v>
      </c>
      <c r="Z982" s="534">
        <f t="shared" si="374"/>
        <v>0</v>
      </c>
      <c r="AA982" s="606"/>
      <c r="AB982" s="607"/>
      <c r="AC982" s="607"/>
      <c r="AD982" s="535">
        <f t="shared" si="354"/>
        <v>0</v>
      </c>
      <c r="AE982" s="607"/>
      <c r="AF982" s="423"/>
      <c r="AG982" s="423"/>
      <c r="AH982" s="423"/>
      <c r="AI982" s="423"/>
      <c r="AJ982" s="289"/>
      <c r="AK982" s="20"/>
      <c r="AL982" s="20"/>
      <c r="AM982" s="20"/>
      <c r="AN982" s="20"/>
      <c r="AO982" s="20"/>
      <c r="AP982" s="20"/>
    </row>
    <row r="983" spans="1:42" ht="22.8" customHeight="1">
      <c r="A983" s="99"/>
      <c r="B983" s="203"/>
      <c r="C983" s="203" t="str">
        <f t="shared" ref="C983:C993" si="375">LEFT(E983,3)</f>
        <v>221</v>
      </c>
      <c r="D983" s="638" t="str">
        <f t="shared" si="373"/>
        <v>22101</v>
      </c>
      <c r="E983" s="219">
        <v>2210105</v>
      </c>
      <c r="F983" s="7" t="s">
        <v>86</v>
      </c>
      <c r="G983" s="288" t="s">
        <v>64</v>
      </c>
      <c r="H983" s="38" t="s">
        <v>71</v>
      </c>
      <c r="I983" s="125">
        <v>302</v>
      </c>
      <c r="J983" s="245">
        <v>500000</v>
      </c>
      <c r="K983" s="621">
        <f t="shared" si="371"/>
        <v>400000</v>
      </c>
      <c r="L983" s="241"/>
      <c r="M983" s="271">
        <v>400000</v>
      </c>
      <c r="N983" s="259"/>
      <c r="O983" s="259"/>
      <c r="P983" s="247"/>
      <c r="Q983" s="553"/>
      <c r="R983" s="553"/>
      <c r="S983" s="553"/>
      <c r="T983" s="553"/>
      <c r="U983" s="553"/>
      <c r="V983" s="553"/>
      <c r="W983" s="553"/>
      <c r="X983" s="553"/>
      <c r="Y983" s="96"/>
      <c r="Z983" s="20"/>
      <c r="AA983" s="585"/>
      <c r="AB983" s="289"/>
      <c r="AC983" s="289"/>
      <c r="AD983" s="535">
        <f t="shared" si="354"/>
        <v>0</v>
      </c>
      <c r="AE983" s="289"/>
      <c r="AF983" s="423"/>
      <c r="AG983" s="423"/>
      <c r="AH983" s="423"/>
      <c r="AI983" s="423"/>
      <c r="AJ983" s="289"/>
      <c r="AK983" s="20"/>
      <c r="AL983" s="20"/>
      <c r="AM983" s="20"/>
      <c r="AN983" s="20"/>
      <c r="AO983" s="20"/>
      <c r="AP983" s="20"/>
    </row>
    <row r="984" spans="1:42" ht="19.2" customHeight="1">
      <c r="A984" s="94"/>
      <c r="B984" s="637"/>
      <c r="C984" s="637" t="str">
        <f t="shared" ref="C984" si="376">LEFT(E984,3)</f>
        <v>208</v>
      </c>
      <c r="D984" s="638" t="str">
        <f>LEFT(E984,5)</f>
        <v>20801</v>
      </c>
      <c r="E984" s="638">
        <v>2080102</v>
      </c>
      <c r="F984" s="635" t="s">
        <v>604</v>
      </c>
      <c r="G984" s="548" t="s">
        <v>2467</v>
      </c>
      <c r="H984" s="199" t="s">
        <v>70</v>
      </c>
      <c r="I984" s="125"/>
      <c r="J984" s="245"/>
      <c r="K984" s="621">
        <f>SUM(L984:X984)</f>
        <v>315000</v>
      </c>
      <c r="L984" s="241"/>
      <c r="M984" s="271">
        <v>315000</v>
      </c>
      <c r="N984" s="259"/>
      <c r="O984" s="259"/>
      <c r="P984" s="247"/>
      <c r="Q984" s="553"/>
      <c r="R984" s="553"/>
      <c r="S984" s="553"/>
      <c r="T984" s="553"/>
      <c r="U984" s="553"/>
      <c r="V984" s="553"/>
      <c r="W984" s="553"/>
      <c r="X984" s="553"/>
      <c r="Y984" s="96"/>
      <c r="Z984" s="548" t="s">
        <v>2466</v>
      </c>
      <c r="AA984" s="585"/>
      <c r="AB984" s="289"/>
      <c r="AC984" s="289"/>
      <c r="AD984" s="535"/>
      <c r="AE984" s="289"/>
      <c r="AF984" s="423"/>
      <c r="AG984" s="423"/>
      <c r="AH984" s="423"/>
      <c r="AI984" s="423"/>
      <c r="AJ984" s="289"/>
      <c r="AK984" s="20"/>
      <c r="AL984" s="20"/>
      <c r="AM984" s="20"/>
      <c r="AN984" s="20"/>
      <c r="AO984" s="20"/>
      <c r="AP984" s="20"/>
    </row>
    <row r="985" spans="1:42" ht="27.6" customHeight="1">
      <c r="A985" s="94"/>
      <c r="B985" s="203"/>
      <c r="C985" s="203" t="str">
        <f t="shared" si="375"/>
        <v>229</v>
      </c>
      <c r="D985" s="638" t="str">
        <f t="shared" ref="D985:D993" si="377">LEFT(E985,5)</f>
        <v>22999</v>
      </c>
      <c r="E985" s="219">
        <v>2299903</v>
      </c>
      <c r="F985" s="7" t="s">
        <v>86</v>
      </c>
      <c r="G985" s="291" t="s">
        <v>444</v>
      </c>
      <c r="H985" s="199" t="s">
        <v>65</v>
      </c>
      <c r="I985" s="125">
        <v>302</v>
      </c>
      <c r="J985" s="127">
        <v>300000</v>
      </c>
      <c r="K985" s="621">
        <f t="shared" si="371"/>
        <v>300000</v>
      </c>
      <c r="L985" s="241"/>
      <c r="M985" s="463">
        <v>300000</v>
      </c>
      <c r="N985" s="140"/>
      <c r="O985" s="140"/>
      <c r="P985" s="247"/>
      <c r="Q985" s="553"/>
      <c r="R985" s="553"/>
      <c r="S985" s="553"/>
      <c r="T985" s="553"/>
      <c r="U985" s="553"/>
      <c r="V985" s="553"/>
      <c r="W985" s="553"/>
      <c r="X985" s="553"/>
      <c r="Y985" s="96"/>
      <c r="Z985" s="188"/>
      <c r="AA985" s="570"/>
      <c r="AB985" s="188"/>
      <c r="AC985" s="188"/>
      <c r="AD985" s="535">
        <f t="shared" si="354"/>
        <v>0</v>
      </c>
      <c r="AE985" s="188"/>
      <c r="AF985" s="423"/>
      <c r="AG985" s="423"/>
      <c r="AH985" s="423"/>
      <c r="AI985" s="423"/>
      <c r="AJ985" s="289"/>
      <c r="AK985" s="20"/>
      <c r="AL985" s="20"/>
      <c r="AM985" s="20"/>
      <c r="AN985" s="20"/>
      <c r="AO985" s="20"/>
      <c r="AP985" s="20"/>
    </row>
    <row r="986" spans="1:42" ht="27.6" customHeight="1">
      <c r="A986" s="94"/>
      <c r="B986" s="203"/>
      <c r="C986" s="203" t="str">
        <f t="shared" ref="C986:C987" si="378">LEFT(E986,3)</f>
        <v>201</v>
      </c>
      <c r="D986" s="638" t="str">
        <f t="shared" ref="D986:D987" si="379">LEFT(E986,5)</f>
        <v>20132</v>
      </c>
      <c r="E986" s="219">
        <v>2013201</v>
      </c>
      <c r="F986" s="7" t="s">
        <v>86</v>
      </c>
      <c r="G986" s="474" t="s">
        <v>731</v>
      </c>
      <c r="H986" s="199" t="s">
        <v>65</v>
      </c>
      <c r="I986" s="125">
        <v>302</v>
      </c>
      <c r="J986" s="127">
        <v>10000</v>
      </c>
      <c r="K986" s="621">
        <f t="shared" si="371"/>
        <v>10000</v>
      </c>
      <c r="L986" s="241"/>
      <c r="M986" s="463">
        <v>10000</v>
      </c>
      <c r="N986" s="259"/>
      <c r="O986" s="140"/>
      <c r="P986" s="247"/>
      <c r="Q986" s="553"/>
      <c r="R986" s="553"/>
      <c r="S986" s="553"/>
      <c r="T986" s="553"/>
      <c r="U986" s="553"/>
      <c r="V986" s="553"/>
      <c r="W986" s="553"/>
      <c r="X986" s="553"/>
      <c r="Y986" s="96"/>
      <c r="Z986" s="188"/>
      <c r="AA986" s="570"/>
      <c r="AB986" s="188"/>
      <c r="AC986" s="188"/>
      <c r="AD986" s="535">
        <f t="shared" si="354"/>
        <v>0</v>
      </c>
      <c r="AE986" s="188"/>
      <c r="AF986" s="423"/>
      <c r="AG986" s="423"/>
      <c r="AH986" s="423"/>
      <c r="AI986" s="423"/>
      <c r="AJ986" s="289"/>
      <c r="AK986" s="20"/>
      <c r="AL986" s="20"/>
      <c r="AM986" s="20"/>
      <c r="AN986" s="20"/>
      <c r="AO986" s="20"/>
      <c r="AP986" s="20"/>
    </row>
    <row r="987" spans="1:42" ht="27.6" customHeight="1">
      <c r="A987" s="94"/>
      <c r="B987" s="203"/>
      <c r="C987" s="203" t="str">
        <f t="shared" si="378"/>
        <v>201</v>
      </c>
      <c r="D987" s="638" t="str">
        <f t="shared" si="379"/>
        <v>20132</v>
      </c>
      <c r="E987" s="219">
        <v>2013201</v>
      </c>
      <c r="F987" s="7" t="s">
        <v>86</v>
      </c>
      <c r="G987" s="474" t="s">
        <v>732</v>
      </c>
      <c r="H987" s="199" t="s">
        <v>65</v>
      </c>
      <c r="I987" s="125">
        <v>302</v>
      </c>
      <c r="J987" s="127">
        <v>15000</v>
      </c>
      <c r="K987" s="621">
        <f t="shared" si="371"/>
        <v>15000</v>
      </c>
      <c r="L987" s="241"/>
      <c r="M987" s="463">
        <v>15000</v>
      </c>
      <c r="N987" s="259"/>
      <c r="O987" s="140"/>
      <c r="P987" s="247"/>
      <c r="Q987" s="553"/>
      <c r="R987" s="553"/>
      <c r="S987" s="553"/>
      <c r="T987" s="553"/>
      <c r="U987" s="553"/>
      <c r="V987" s="553"/>
      <c r="W987" s="553"/>
      <c r="X987" s="553"/>
      <c r="Y987" s="96"/>
      <c r="Z987" s="188"/>
      <c r="AA987" s="570"/>
      <c r="AB987" s="188"/>
      <c r="AC987" s="188"/>
      <c r="AD987" s="535">
        <f t="shared" ref="AD987:AD995" si="380">AE987+AJ987</f>
        <v>0</v>
      </c>
      <c r="AE987" s="188"/>
      <c r="AF987" s="423"/>
      <c r="AG987" s="423"/>
      <c r="AH987" s="423"/>
      <c r="AI987" s="423"/>
      <c r="AJ987" s="289"/>
      <c r="AK987" s="20"/>
      <c r="AL987" s="20"/>
      <c r="AM987" s="20"/>
      <c r="AN987" s="20"/>
      <c r="AO987" s="20"/>
      <c r="AP987" s="20"/>
    </row>
    <row r="988" spans="1:42" ht="28.2" customHeight="1">
      <c r="A988" s="94"/>
      <c r="B988" s="203"/>
      <c r="C988" s="203" t="str">
        <f t="shared" si="375"/>
        <v>201</v>
      </c>
      <c r="D988" s="638" t="str">
        <f t="shared" si="377"/>
        <v>20103</v>
      </c>
      <c r="E988" s="219">
        <v>2010301</v>
      </c>
      <c r="F988" s="7" t="s">
        <v>86</v>
      </c>
      <c r="G988" s="565" t="s">
        <v>924</v>
      </c>
      <c r="H988" s="199" t="s">
        <v>65</v>
      </c>
      <c r="I988" s="125">
        <v>302</v>
      </c>
      <c r="J988" s="127">
        <v>1000000</v>
      </c>
      <c r="K988" s="621">
        <f t="shared" si="371"/>
        <v>3000000</v>
      </c>
      <c r="L988" s="241">
        <v>3000000</v>
      </c>
      <c r="M988" s="463"/>
      <c r="N988" s="140"/>
      <c r="O988" s="140"/>
      <c r="P988" s="247"/>
      <c r="Q988" s="553"/>
      <c r="R988" s="553"/>
      <c r="S988" s="553"/>
      <c r="T988" s="553"/>
      <c r="U988" s="553"/>
      <c r="V988" s="553"/>
      <c r="W988" s="553"/>
      <c r="X988" s="553"/>
      <c r="Y988" s="96"/>
      <c r="Z988" s="188"/>
      <c r="AA988" s="570"/>
      <c r="AB988" s="188"/>
      <c r="AC988" s="188"/>
      <c r="AD988" s="535">
        <f t="shared" si="380"/>
        <v>0</v>
      </c>
      <c r="AE988" s="188"/>
      <c r="AF988" s="423"/>
      <c r="AG988" s="423"/>
      <c r="AH988" s="423"/>
      <c r="AI988" s="423"/>
      <c r="AJ988" s="289"/>
      <c r="AK988" s="20"/>
      <c r="AL988" s="20"/>
      <c r="AM988" s="20"/>
      <c r="AN988" s="20"/>
      <c r="AO988" s="20"/>
      <c r="AP988" s="20"/>
    </row>
    <row r="989" spans="1:42" ht="27" customHeight="1">
      <c r="A989" s="94"/>
      <c r="B989" s="203"/>
      <c r="C989" s="203" t="str">
        <f t="shared" si="375"/>
        <v>201</v>
      </c>
      <c r="D989" s="638" t="str">
        <f t="shared" si="377"/>
        <v>20103</v>
      </c>
      <c r="E989" s="219">
        <v>2010301</v>
      </c>
      <c r="F989" s="7" t="s">
        <v>86</v>
      </c>
      <c r="G989" s="291" t="s">
        <v>682</v>
      </c>
      <c r="H989" s="199" t="s">
        <v>71</v>
      </c>
      <c r="I989" s="125">
        <v>302</v>
      </c>
      <c r="J989" s="127">
        <v>400000</v>
      </c>
      <c r="K989" s="621">
        <f t="shared" si="371"/>
        <v>300000</v>
      </c>
      <c r="L989" s="241"/>
      <c r="M989" s="463">
        <v>300000</v>
      </c>
      <c r="N989" s="140"/>
      <c r="O989" s="140"/>
      <c r="P989" s="247"/>
      <c r="Q989" s="553"/>
      <c r="R989" s="553"/>
      <c r="S989" s="553"/>
      <c r="T989" s="553"/>
      <c r="U989" s="553"/>
      <c r="V989" s="553"/>
      <c r="W989" s="553"/>
      <c r="X989" s="553"/>
      <c r="Y989" s="96"/>
      <c r="Z989" s="20"/>
      <c r="AA989" s="585"/>
      <c r="AB989" s="289"/>
      <c r="AC989" s="289"/>
      <c r="AD989" s="535">
        <f t="shared" si="380"/>
        <v>0</v>
      </c>
      <c r="AE989" s="289"/>
      <c r="AF989" s="423"/>
      <c r="AG989" s="423"/>
      <c r="AH989" s="423"/>
      <c r="AI989" s="423"/>
      <c r="AJ989" s="289"/>
      <c r="AK989" s="20"/>
      <c r="AL989" s="20"/>
      <c r="AM989" s="20"/>
      <c r="AN989" s="20"/>
      <c r="AO989" s="20"/>
      <c r="AP989" s="20"/>
    </row>
    <row r="990" spans="1:42" ht="27" customHeight="1">
      <c r="A990" s="94"/>
      <c r="B990" s="203"/>
      <c r="C990" s="203" t="str">
        <f t="shared" si="375"/>
        <v>201</v>
      </c>
      <c r="D990" s="638" t="str">
        <f t="shared" si="377"/>
        <v>20113</v>
      </c>
      <c r="E990" s="219">
        <v>2011301</v>
      </c>
      <c r="F990" s="7" t="s">
        <v>86</v>
      </c>
      <c r="G990" s="291" t="s">
        <v>684</v>
      </c>
      <c r="H990" s="199" t="s">
        <v>71</v>
      </c>
      <c r="I990" s="125">
        <v>302</v>
      </c>
      <c r="J990" s="127">
        <v>1000000</v>
      </c>
      <c r="K990" s="621">
        <f t="shared" si="371"/>
        <v>1000000</v>
      </c>
      <c r="L990" s="241"/>
      <c r="M990" s="463">
        <v>1000000</v>
      </c>
      <c r="N990" s="140"/>
      <c r="O990" s="140"/>
      <c r="P990" s="247"/>
      <c r="Q990" s="553"/>
      <c r="R990" s="553"/>
      <c r="S990" s="553"/>
      <c r="T990" s="553"/>
      <c r="U990" s="553"/>
      <c r="V990" s="553"/>
      <c r="W990" s="553"/>
      <c r="X990" s="553"/>
      <c r="Y990" s="96"/>
      <c r="Z990" s="20"/>
      <c r="AA990" s="585"/>
      <c r="AB990" s="289"/>
      <c r="AC990" s="289"/>
      <c r="AD990" s="535">
        <f t="shared" si="380"/>
        <v>0</v>
      </c>
      <c r="AE990" s="289"/>
      <c r="AF990" s="423"/>
      <c r="AG990" s="423"/>
      <c r="AH990" s="423"/>
      <c r="AI990" s="423"/>
      <c r="AJ990" s="289"/>
      <c r="AK990" s="20"/>
      <c r="AL990" s="20"/>
      <c r="AM990" s="20"/>
      <c r="AN990" s="20"/>
      <c r="AO990" s="20"/>
      <c r="AP990" s="20"/>
    </row>
    <row r="991" spans="1:42" ht="28.8" customHeight="1">
      <c r="A991" s="94"/>
      <c r="B991" s="203"/>
      <c r="C991" s="203" t="str">
        <f t="shared" si="375"/>
        <v>201</v>
      </c>
      <c r="D991" s="638" t="str">
        <f t="shared" si="377"/>
        <v>20103</v>
      </c>
      <c r="E991" s="219">
        <v>2010301</v>
      </c>
      <c r="F991" s="7" t="s">
        <v>86</v>
      </c>
      <c r="G991" s="630" t="s">
        <v>940</v>
      </c>
      <c r="H991" s="199" t="s">
        <v>71</v>
      </c>
      <c r="I991" s="125">
        <v>302</v>
      </c>
      <c r="J991" s="127">
        <v>500000</v>
      </c>
      <c r="K991" s="621">
        <f t="shared" si="371"/>
        <v>500000</v>
      </c>
      <c r="L991" s="241"/>
      <c r="M991" s="271"/>
      <c r="N991" s="140"/>
      <c r="O991" s="140">
        <v>500000</v>
      </c>
      <c r="P991" s="247"/>
      <c r="Q991" s="553"/>
      <c r="R991" s="553"/>
      <c r="S991" s="553"/>
      <c r="T991" s="553"/>
      <c r="U991" s="553"/>
      <c r="V991" s="553"/>
      <c r="W991" s="553"/>
      <c r="X991" s="553"/>
      <c r="Y991" s="96"/>
      <c r="Z991" s="20"/>
      <c r="AA991" s="585"/>
      <c r="AB991" s="289"/>
      <c r="AC991" s="289"/>
      <c r="AD991" s="535">
        <f t="shared" si="380"/>
        <v>0</v>
      </c>
      <c r="AE991" s="289"/>
      <c r="AF991" s="423"/>
      <c r="AG991" s="423"/>
      <c r="AH991" s="423"/>
      <c r="AI991" s="423"/>
      <c r="AJ991" s="289"/>
      <c r="AK991" s="20"/>
      <c r="AL991" s="20"/>
      <c r="AM991" s="20"/>
      <c r="AN991" s="20"/>
      <c r="AO991" s="20"/>
      <c r="AP991" s="20"/>
    </row>
    <row r="992" spans="1:42" ht="28.8" customHeight="1">
      <c r="A992" s="94"/>
      <c r="B992" s="203"/>
      <c r="C992" s="203"/>
      <c r="D992" s="638"/>
      <c r="E992" s="219"/>
      <c r="F992" s="7"/>
      <c r="G992" s="565"/>
      <c r="H992" s="199"/>
      <c r="I992" s="125"/>
      <c r="J992" s="127"/>
      <c r="K992" s="621">
        <f t="shared" si="371"/>
        <v>0</v>
      </c>
      <c r="L992" s="241"/>
      <c r="M992" s="271"/>
      <c r="N992" s="140"/>
      <c r="O992" s="140"/>
      <c r="P992" s="247"/>
      <c r="Q992" s="553"/>
      <c r="R992" s="553"/>
      <c r="S992" s="553"/>
      <c r="T992" s="553"/>
      <c r="U992" s="553"/>
      <c r="V992" s="553"/>
      <c r="W992" s="553"/>
      <c r="X992" s="553"/>
      <c r="Y992" s="96"/>
      <c r="Z992" s="625"/>
      <c r="AA992" s="585"/>
      <c r="AB992" s="289"/>
      <c r="AC992" s="289"/>
      <c r="AD992" s="535">
        <f t="shared" si="380"/>
        <v>0</v>
      </c>
      <c r="AE992" s="289"/>
      <c r="AF992" s="423"/>
      <c r="AG992" s="423"/>
      <c r="AH992" s="423"/>
      <c r="AI992" s="423"/>
      <c r="AJ992" s="289"/>
      <c r="AK992" s="20"/>
      <c r="AL992" s="20"/>
      <c r="AM992" s="20"/>
      <c r="AN992" s="20"/>
      <c r="AO992" s="20"/>
      <c r="AP992" s="20"/>
    </row>
    <row r="993" spans="1:42" ht="27" customHeight="1">
      <c r="A993" s="104"/>
      <c r="B993" s="203"/>
      <c r="C993" s="203" t="str">
        <f t="shared" si="375"/>
        <v>229</v>
      </c>
      <c r="D993" s="638" t="str">
        <f t="shared" si="377"/>
        <v>22901</v>
      </c>
      <c r="E993" s="219">
        <v>2290102</v>
      </c>
      <c r="F993" s="7" t="s">
        <v>86</v>
      </c>
      <c r="G993" s="143" t="s">
        <v>420</v>
      </c>
      <c r="H993" s="199" t="s">
        <v>65</v>
      </c>
      <c r="I993" s="125">
        <v>302</v>
      </c>
      <c r="J993" s="245">
        <v>720000</v>
      </c>
      <c r="K993" s="621">
        <f t="shared" si="371"/>
        <v>720000</v>
      </c>
      <c r="L993" s="241"/>
      <c r="M993" s="463">
        <v>720000</v>
      </c>
      <c r="N993" s="140"/>
      <c r="O993" s="140"/>
      <c r="P993" s="247"/>
      <c r="Q993" s="553"/>
      <c r="R993" s="553"/>
      <c r="S993" s="553"/>
      <c r="T993" s="553"/>
      <c r="U993" s="553"/>
      <c r="V993" s="553"/>
      <c r="W993" s="553"/>
      <c r="X993" s="553"/>
      <c r="Y993" s="96"/>
      <c r="Z993" s="20"/>
      <c r="AA993" s="585"/>
      <c r="AB993" s="289"/>
      <c r="AC993" s="289"/>
      <c r="AD993" s="535">
        <f t="shared" si="380"/>
        <v>0</v>
      </c>
      <c r="AE993" s="289"/>
      <c r="AF993" s="423"/>
      <c r="AG993" s="423"/>
      <c r="AH993" s="423"/>
      <c r="AI993" s="423"/>
      <c r="AJ993" s="289"/>
      <c r="AK993" s="20"/>
      <c r="AL993" s="20"/>
      <c r="AM993" s="20"/>
      <c r="AN993" s="20"/>
      <c r="AO993" s="20"/>
      <c r="AP993" s="20"/>
    </row>
    <row r="994" spans="1:42" ht="27" customHeight="1">
      <c r="A994" s="104"/>
      <c r="B994" s="203"/>
      <c r="C994" s="203"/>
      <c r="D994" s="638"/>
      <c r="E994" s="219"/>
      <c r="F994" s="7"/>
      <c r="G994" s="143"/>
      <c r="H994" s="199"/>
      <c r="I994" s="125"/>
      <c r="J994" s="245"/>
      <c r="K994" s="621"/>
      <c r="L994" s="241"/>
      <c r="M994" s="463"/>
      <c r="N994" s="140"/>
      <c r="O994" s="140"/>
      <c r="P994" s="247"/>
      <c r="Q994" s="553"/>
      <c r="R994" s="553"/>
      <c r="S994" s="553"/>
      <c r="T994" s="553"/>
      <c r="U994" s="553"/>
      <c r="V994" s="553"/>
      <c r="W994" s="553"/>
      <c r="X994" s="553"/>
      <c r="Y994" s="96"/>
      <c r="Z994" s="20"/>
      <c r="AA994" s="585"/>
      <c r="AB994" s="289"/>
      <c r="AC994" s="289"/>
      <c r="AD994" s="535">
        <f t="shared" si="380"/>
        <v>0</v>
      </c>
      <c r="AE994" s="289"/>
      <c r="AF994" s="423"/>
      <c r="AG994" s="423"/>
      <c r="AH994" s="423"/>
      <c r="AI994" s="423"/>
      <c r="AJ994" s="289"/>
      <c r="AK994" s="20"/>
      <c r="AL994" s="20"/>
      <c r="AM994" s="20"/>
      <c r="AN994" s="20"/>
      <c r="AO994" s="20"/>
      <c r="AP994" s="20"/>
    </row>
    <row r="995" spans="1:42" ht="19.2" customHeight="1">
      <c r="A995" s="138" t="s">
        <v>867</v>
      </c>
      <c r="B995" s="203"/>
      <c r="C995" s="203" t="s">
        <v>436</v>
      </c>
      <c r="D995" s="638" t="s">
        <v>437</v>
      </c>
      <c r="E995" s="219">
        <v>2270101</v>
      </c>
      <c r="F995" s="7" t="s">
        <v>86</v>
      </c>
      <c r="G995" s="511" t="s">
        <v>112</v>
      </c>
      <c r="H995" s="199" t="s">
        <v>71</v>
      </c>
      <c r="I995" s="125">
        <v>302</v>
      </c>
      <c r="J995" s="245">
        <v>4400000</v>
      </c>
      <c r="K995" s="621">
        <f t="shared" si="371"/>
        <v>4500000</v>
      </c>
      <c r="L995" s="241"/>
      <c r="M995" s="463">
        <v>4500000</v>
      </c>
      <c r="N995" s="140"/>
      <c r="O995" s="140"/>
      <c r="P995" s="247"/>
      <c r="Q995" s="553"/>
      <c r="R995" s="553"/>
      <c r="S995" s="553"/>
      <c r="T995" s="553"/>
      <c r="U995" s="553"/>
      <c r="V995" s="553"/>
      <c r="W995" s="553"/>
      <c r="X995" s="553"/>
      <c r="Y995" s="96"/>
      <c r="Z995" s="20"/>
      <c r="AA995" s="585"/>
      <c r="AB995" s="289"/>
      <c r="AC995" s="289"/>
      <c r="AD995" s="535">
        <f t="shared" si="380"/>
        <v>0</v>
      </c>
      <c r="AE995" s="289"/>
      <c r="AF995" s="423"/>
      <c r="AG995" s="423"/>
      <c r="AH995" s="423"/>
      <c r="AI995" s="423"/>
      <c r="AJ995" s="289"/>
      <c r="AK995" s="20"/>
      <c r="AL995" s="20"/>
      <c r="AM995" s="20"/>
      <c r="AN995" s="20"/>
      <c r="AO995" s="20"/>
      <c r="AP995" s="20"/>
    </row>
  </sheetData>
  <autoFilter ref="A3:Z995">
    <filterColumn colId="0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</autoFilter>
  <mergeCells count="4">
    <mergeCell ref="AF2:AI2"/>
    <mergeCell ref="AK2:AP2"/>
    <mergeCell ref="L2:O2"/>
    <mergeCell ref="P2:X2"/>
  </mergeCells>
  <phoneticPr fontId="15" type="noConversion"/>
  <printOptions horizontalCentered="1"/>
  <pageMargins left="0.39370078740157483" right="0" top="0.74803149606299213" bottom="0.43307086614173229" header="0.31496062992125984" footer="0.15748031496062992"/>
  <pageSetup paperSize="9" scale="84" orientation="landscape" horizontalDpi="0" verticalDpi="0" r:id="rId1"/>
  <headerFooter>
    <oddHeader>&amp;C&amp;"宋体,加粗"&amp;14回龙圩管理区 2017年部门预算支出安排表</oddHeader>
    <oddFooter>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L9" sqref="L9"/>
    </sheetView>
  </sheetViews>
  <sheetFormatPr defaultRowHeight="13.8"/>
  <cols>
    <col min="1" max="1" width="5.796875" customWidth="1"/>
    <col min="2" max="2" width="9.3984375" customWidth="1"/>
    <col min="3" max="3" width="25.19921875" customWidth="1"/>
    <col min="4" max="4" width="11.09765625" customWidth="1"/>
    <col min="5" max="5" width="10.59765625" customWidth="1"/>
    <col min="6" max="6" width="8.5" customWidth="1"/>
    <col min="7" max="7" width="21.3984375" customWidth="1"/>
  </cols>
  <sheetData>
    <row r="1" spans="1:7" ht="38.4" customHeight="1">
      <c r="A1" s="778" t="s">
        <v>2393</v>
      </c>
      <c r="B1" s="778"/>
      <c r="C1" s="778"/>
      <c r="D1" s="778"/>
      <c r="E1" s="778"/>
      <c r="F1" s="778"/>
      <c r="G1" s="778"/>
    </row>
    <row r="2" spans="1:7" ht="38.4" customHeight="1">
      <c r="A2" s="1" t="s">
        <v>548</v>
      </c>
      <c r="C2" s="238"/>
      <c r="G2" s="546" t="s">
        <v>934</v>
      </c>
    </row>
    <row r="3" spans="1:7" s="49" customFormat="1" ht="43.2" customHeight="1">
      <c r="A3" s="4" t="s">
        <v>85</v>
      </c>
      <c r="B3" s="4" t="s">
        <v>544</v>
      </c>
      <c r="C3" s="4" t="s">
        <v>315</v>
      </c>
      <c r="D3" s="30" t="s">
        <v>935</v>
      </c>
      <c r="E3" s="30" t="s">
        <v>936</v>
      </c>
      <c r="F3" s="30" t="s">
        <v>937</v>
      </c>
      <c r="G3" s="4" t="s">
        <v>542</v>
      </c>
    </row>
    <row r="4" spans="1:7" ht="30" customHeight="1">
      <c r="A4" s="632">
        <v>208</v>
      </c>
      <c r="B4" s="181"/>
      <c r="C4" s="628" t="s">
        <v>928</v>
      </c>
      <c r="D4" s="631">
        <v>197</v>
      </c>
      <c r="E4" s="631">
        <v>200</v>
      </c>
      <c r="F4" s="631">
        <v>200</v>
      </c>
      <c r="G4" s="182"/>
    </row>
    <row r="5" spans="1:7" ht="30" customHeight="1">
      <c r="A5" s="633">
        <v>211</v>
      </c>
      <c r="B5" s="183"/>
      <c r="C5" s="628" t="s">
        <v>929</v>
      </c>
      <c r="D5" s="631">
        <v>0</v>
      </c>
      <c r="E5" s="631">
        <v>0</v>
      </c>
      <c r="F5" s="631">
        <v>0</v>
      </c>
      <c r="G5" s="182"/>
    </row>
    <row r="6" spans="1:7" ht="30" customHeight="1">
      <c r="A6" s="632">
        <v>212</v>
      </c>
      <c r="B6" s="181"/>
      <c r="C6" s="628" t="s">
        <v>930</v>
      </c>
      <c r="D6" s="631">
        <v>210</v>
      </c>
      <c r="E6" s="631">
        <v>250</v>
      </c>
      <c r="F6" s="631">
        <v>210</v>
      </c>
      <c r="G6" s="182" t="s">
        <v>543</v>
      </c>
    </row>
    <row r="7" spans="1:7" ht="30" customHeight="1">
      <c r="A7" s="634">
        <v>213</v>
      </c>
      <c r="B7" s="181"/>
      <c r="C7" s="628" t="s">
        <v>931</v>
      </c>
      <c r="D7" s="631">
        <v>16</v>
      </c>
      <c r="E7" s="631">
        <v>16</v>
      </c>
      <c r="F7" s="631">
        <v>16</v>
      </c>
      <c r="G7" s="182"/>
    </row>
    <row r="8" spans="1:7" ht="30" customHeight="1">
      <c r="A8" s="632">
        <v>214</v>
      </c>
      <c r="B8" s="183"/>
      <c r="C8" s="628" t="s">
        <v>932</v>
      </c>
      <c r="D8" s="631">
        <v>0</v>
      </c>
      <c r="E8" s="631">
        <v>0</v>
      </c>
      <c r="F8" s="631">
        <v>0</v>
      </c>
      <c r="G8" s="182"/>
    </row>
    <row r="9" spans="1:7" ht="30" customHeight="1">
      <c r="A9" s="633">
        <v>215</v>
      </c>
      <c r="B9" s="183"/>
      <c r="C9" s="628" t="s">
        <v>933</v>
      </c>
      <c r="D9" s="631">
        <v>0</v>
      </c>
      <c r="E9" s="631">
        <v>0</v>
      </c>
      <c r="F9" s="631">
        <v>0</v>
      </c>
      <c r="G9" s="182"/>
    </row>
    <row r="10" spans="1:7" ht="30" customHeight="1">
      <c r="A10" s="633">
        <v>229</v>
      </c>
      <c r="B10" s="183"/>
      <c r="C10" s="628" t="s">
        <v>725</v>
      </c>
      <c r="D10" s="631">
        <v>38</v>
      </c>
      <c r="E10" s="631">
        <v>38</v>
      </c>
      <c r="F10" s="631">
        <v>38</v>
      </c>
      <c r="G10" s="182"/>
    </row>
    <row r="11" spans="1:7" ht="34.200000000000003" customHeight="1">
      <c r="A11" s="180"/>
      <c r="B11" s="180"/>
      <c r="C11" s="184" t="s">
        <v>314</v>
      </c>
      <c r="D11" s="629">
        <f>SUM(D4:D10)</f>
        <v>461</v>
      </c>
      <c r="E11" s="629">
        <f t="shared" ref="E11:F11" si="0">SUM(E4:E10)</f>
        <v>504</v>
      </c>
      <c r="F11" s="629">
        <f t="shared" si="0"/>
        <v>464</v>
      </c>
      <c r="G11" s="182"/>
    </row>
  </sheetData>
  <mergeCells count="1">
    <mergeCell ref="A1:G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63"/>
  <sheetViews>
    <sheetView workbookViewId="0">
      <selection activeCell="J22" sqref="J22"/>
    </sheetView>
  </sheetViews>
  <sheetFormatPr defaultRowHeight="13.8"/>
  <cols>
    <col min="1" max="1" width="12.296875" customWidth="1"/>
    <col min="2" max="3" width="18.59765625" customWidth="1"/>
  </cols>
  <sheetData>
    <row r="2" spans="1:3">
      <c r="A2" s="3"/>
      <c r="B2" s="3"/>
      <c r="C2" s="3"/>
    </row>
    <row r="3" spans="1:3" ht="14.4">
      <c r="A3" s="9" t="s">
        <v>637</v>
      </c>
      <c r="B3" s="3" t="s">
        <v>2353</v>
      </c>
      <c r="C3" s="458" t="s">
        <v>2354</v>
      </c>
    </row>
    <row r="4" spans="1:3">
      <c r="A4" s="10">
        <v>213</v>
      </c>
      <c r="B4" s="11">
        <v>260000</v>
      </c>
      <c r="C4" s="3"/>
    </row>
    <row r="5" spans="1:3">
      <c r="A5" s="663">
        <v>2130501</v>
      </c>
      <c r="B5" s="11">
        <v>260000</v>
      </c>
      <c r="C5" s="3" t="str">
        <f>VLOOKUP(A5,科目表!$A$2:$E$1947,3,0)</f>
        <v>行政运行</v>
      </c>
    </row>
    <row r="6" spans="1:3">
      <c r="A6" s="10" t="s">
        <v>2352</v>
      </c>
      <c r="B6" s="11">
        <v>8613546</v>
      </c>
      <c r="C6" s="3" t="e">
        <f>VLOOKUP(A6,科目表!$A$2:$E$1947,3,0)</f>
        <v>#N/A</v>
      </c>
    </row>
    <row r="7" spans="1:3">
      <c r="A7" s="664" t="s">
        <v>728</v>
      </c>
      <c r="B7" s="11">
        <v>8613546</v>
      </c>
      <c r="C7" s="3" t="e">
        <f>VLOOKUP(A7,科目表!$A$2:$E$1947,3,0)</f>
        <v>#N/A</v>
      </c>
    </row>
    <row r="8" spans="1:3">
      <c r="A8" s="10" t="s">
        <v>501</v>
      </c>
      <c r="B8" s="11">
        <v>23553657</v>
      </c>
      <c r="C8" s="3" t="e">
        <f>VLOOKUP(A8,科目表!$A$2:$E$1947,3,0)</f>
        <v>#N/A</v>
      </c>
    </row>
    <row r="9" spans="1:3">
      <c r="A9" s="677">
        <v>2010301</v>
      </c>
      <c r="B9" s="11">
        <v>12843113</v>
      </c>
      <c r="C9" s="3" t="str">
        <f>VLOOKUP(A9,科目表!$A$2:$E$1947,3,0)</f>
        <v>行政运行</v>
      </c>
    </row>
    <row r="10" spans="1:3">
      <c r="A10" s="677">
        <v>2010308</v>
      </c>
      <c r="B10" s="11">
        <v>139740</v>
      </c>
      <c r="C10" s="3" t="str">
        <f>VLOOKUP(A10,科目表!$A$2:$E$1947,3,0)</f>
        <v>信访事务</v>
      </c>
    </row>
    <row r="11" spans="1:3">
      <c r="A11" s="677">
        <v>2010401</v>
      </c>
      <c r="B11" s="11">
        <v>596338</v>
      </c>
      <c r="C11" s="3" t="str">
        <f>VLOOKUP(A11,科目表!$A$2:$E$1947,3,0)</f>
        <v>行政运行</v>
      </c>
    </row>
    <row r="12" spans="1:3">
      <c r="A12" s="677">
        <v>2010501</v>
      </c>
      <c r="B12" s="11">
        <v>292868</v>
      </c>
      <c r="C12" s="3" t="str">
        <f>VLOOKUP(A12,科目表!$A$2:$E$1947,3,0)</f>
        <v>行政运行</v>
      </c>
    </row>
    <row r="13" spans="1:3">
      <c r="A13" s="677">
        <v>2010601</v>
      </c>
      <c r="B13" s="11">
        <v>1890567</v>
      </c>
      <c r="C13" s="3" t="str">
        <f>VLOOKUP(A13,科目表!$A$2:$E$1947,3,0)</f>
        <v>行政运行</v>
      </c>
    </row>
    <row r="14" spans="1:3">
      <c r="A14" s="677">
        <v>2010605</v>
      </c>
      <c r="B14" s="11">
        <v>80000</v>
      </c>
      <c r="C14" s="3" t="str">
        <f>VLOOKUP(A14,科目表!$A$2:$E$1947,3,0)</f>
        <v>财政国库业务</v>
      </c>
    </row>
    <row r="15" spans="1:3">
      <c r="A15" s="677">
        <v>2010699</v>
      </c>
      <c r="B15" s="11">
        <v>1721866</v>
      </c>
      <c r="C15" s="3" t="str">
        <f>VLOOKUP(A15,科目表!$A$2:$E$1947,3,0)</f>
        <v>其他财政事务支出</v>
      </c>
    </row>
    <row r="16" spans="1:3">
      <c r="A16" s="677">
        <v>2010799</v>
      </c>
      <c r="B16" s="11">
        <v>840000</v>
      </c>
      <c r="C16" s="3" t="str">
        <f>VLOOKUP(A16,科目表!$A$2:$E$1947,3,0)</f>
        <v>其他税收事务支出</v>
      </c>
    </row>
    <row r="17" spans="1:3">
      <c r="A17" s="677">
        <v>2010801</v>
      </c>
      <c r="B17" s="11">
        <v>1079059</v>
      </c>
      <c r="C17" s="3" t="str">
        <f>VLOOKUP(A17,科目表!$A$2:$E$1947,3,0)</f>
        <v>行政运行</v>
      </c>
    </row>
    <row r="18" spans="1:3">
      <c r="A18" s="677">
        <v>2011101</v>
      </c>
      <c r="B18" s="11">
        <v>686482</v>
      </c>
      <c r="C18" s="3" t="str">
        <f>VLOOKUP(A18,科目表!$A$2:$E$1947,3,0)</f>
        <v>行政运行</v>
      </c>
    </row>
    <row r="19" spans="1:3">
      <c r="A19" s="677">
        <v>2011301</v>
      </c>
      <c r="B19" s="11">
        <v>1379634</v>
      </c>
      <c r="C19" s="3" t="str">
        <f>VLOOKUP(A19,科目表!$A$2:$E$1947,3,0)</f>
        <v>行政运行</v>
      </c>
    </row>
    <row r="20" spans="1:3">
      <c r="A20" s="677">
        <v>2011504</v>
      </c>
      <c r="B20" s="11">
        <v>30000</v>
      </c>
      <c r="C20" s="3" t="str">
        <f>VLOOKUP(A20,科目表!$A$2:$E$1947,3,0)</f>
        <v>工商行政管理专项</v>
      </c>
    </row>
    <row r="21" spans="1:3">
      <c r="A21" s="677">
        <v>2011701</v>
      </c>
      <c r="B21" s="11">
        <v>66396</v>
      </c>
      <c r="C21" s="3" t="str">
        <f>VLOOKUP(A21,科目表!$A$2:$E$1947,3,0)</f>
        <v>行政运行</v>
      </c>
    </row>
    <row r="22" spans="1:3">
      <c r="A22" s="677">
        <v>2012301</v>
      </c>
      <c r="B22" s="11">
        <v>10000</v>
      </c>
      <c r="C22" s="3" t="str">
        <f>VLOOKUP(A22,科目表!$A$2:$E$1947,3,0)</f>
        <v>行政运行</v>
      </c>
    </row>
    <row r="23" spans="1:3">
      <c r="A23" s="677">
        <v>2012901</v>
      </c>
      <c r="B23" s="11">
        <v>640000</v>
      </c>
      <c r="C23" s="3" t="str">
        <f>VLOOKUP(A23,科目表!$A$2:$E$1947,3,0)</f>
        <v>行政运行</v>
      </c>
    </row>
    <row r="24" spans="1:3">
      <c r="A24" s="677">
        <v>2013201</v>
      </c>
      <c r="B24" s="11">
        <v>1027594</v>
      </c>
      <c r="C24" s="3" t="str">
        <f>VLOOKUP(A24,科目表!$A$2:$E$1947,3,0)</f>
        <v>行政运行</v>
      </c>
    </row>
    <row r="25" spans="1:3">
      <c r="A25" s="664">
        <v>2013202</v>
      </c>
      <c r="B25" s="8">
        <v>220000</v>
      </c>
      <c r="C25" s="3" t="str">
        <f>VLOOKUP(A25,科目表!$A$2:$E$1947,3,0)</f>
        <v>一般行政管理事务</v>
      </c>
    </row>
    <row r="26" spans="1:3">
      <c r="A26" s="664">
        <v>2013203</v>
      </c>
      <c r="B26" s="8">
        <v>10000</v>
      </c>
      <c r="C26" s="3" t="str">
        <f>VLOOKUP(A26,科目表!$A$2:$E$1947,3,0)</f>
        <v>机关服务</v>
      </c>
    </row>
    <row r="27" spans="1:3">
      <c r="A27" s="10" t="s">
        <v>504</v>
      </c>
      <c r="B27" s="11">
        <v>3028705</v>
      </c>
      <c r="C27" s="3" t="e">
        <f>VLOOKUP(A27,科目表!$A$2:$E$1947,3,0)</f>
        <v>#N/A</v>
      </c>
    </row>
    <row r="28" spans="1:3">
      <c r="A28" s="664">
        <v>2040201</v>
      </c>
      <c r="B28" s="11">
        <v>822748</v>
      </c>
      <c r="C28" s="3" t="str">
        <f>VLOOKUP(A28,科目表!$A$2:$E$1947,3,0)</f>
        <v>行政运行</v>
      </c>
    </row>
    <row r="29" spans="1:3">
      <c r="A29" s="664">
        <v>2040202</v>
      </c>
      <c r="B29" s="11">
        <v>44000</v>
      </c>
      <c r="C29" s="3" t="str">
        <f>VLOOKUP(A29,科目表!$A$2:$E$1947,3,0)</f>
        <v>一般行政管理事务</v>
      </c>
    </row>
    <row r="30" spans="1:3">
      <c r="A30" s="664">
        <v>2040203</v>
      </c>
      <c r="B30" s="11">
        <v>22955</v>
      </c>
      <c r="C30" s="3" t="str">
        <f>VLOOKUP(A30,科目表!$A$2:$E$1947,3,0)</f>
        <v>机关服务</v>
      </c>
    </row>
    <row r="31" spans="1:3">
      <c r="A31" s="664">
        <v>2040204</v>
      </c>
      <c r="B31" s="11">
        <v>14400</v>
      </c>
      <c r="C31" s="3" t="str">
        <f>VLOOKUP(A31,科目表!$A$2:$E$1947,3,0)</f>
        <v>治安管理</v>
      </c>
    </row>
    <row r="32" spans="1:3">
      <c r="A32" s="664">
        <v>2040205</v>
      </c>
      <c r="B32" s="11">
        <v>16200</v>
      </c>
      <c r="C32" s="3" t="str">
        <f>VLOOKUP(A32,科目表!$A$2:$E$1947,3,0)</f>
        <v>国内安全保卫</v>
      </c>
    </row>
    <row r="33" spans="1:3">
      <c r="A33" s="664">
        <v>2040206</v>
      </c>
      <c r="B33" s="11">
        <v>16378</v>
      </c>
      <c r="C33" s="3" t="str">
        <f>VLOOKUP(A33,科目表!$A$2:$E$1947,3,0)</f>
        <v>刑事侦查</v>
      </c>
    </row>
    <row r="34" spans="1:3">
      <c r="A34" s="664">
        <v>2040207</v>
      </c>
      <c r="B34" s="11">
        <v>100000</v>
      </c>
      <c r="C34" s="3" t="str">
        <f>VLOOKUP(A34,科目表!$A$2:$E$1947,3,0)</f>
        <v>经济犯罪侦查</v>
      </c>
    </row>
    <row r="35" spans="1:3">
      <c r="A35" s="664">
        <v>2040208</v>
      </c>
      <c r="B35" s="11">
        <v>675000</v>
      </c>
      <c r="C35" s="3" t="str">
        <f>VLOOKUP(A35,科目表!$A$2:$E$1947,3,0)</f>
        <v>出入境管理</v>
      </c>
    </row>
    <row r="36" spans="1:3">
      <c r="A36" s="664">
        <v>2040501</v>
      </c>
      <c r="B36" s="11">
        <v>486258</v>
      </c>
      <c r="C36" s="3" t="str">
        <f>VLOOKUP(A36,科目表!$A$2:$E$1947,3,0)</f>
        <v>行政运行</v>
      </c>
    </row>
    <row r="37" spans="1:3">
      <c r="A37" s="664">
        <v>2040601</v>
      </c>
      <c r="B37" s="11">
        <v>830766</v>
      </c>
      <c r="C37" s="3" t="str">
        <f>VLOOKUP(A37,科目表!$A$2:$E$1947,3,0)</f>
        <v>行政运行</v>
      </c>
    </row>
    <row r="38" spans="1:3">
      <c r="A38" s="10" t="s">
        <v>503</v>
      </c>
      <c r="B38" s="11">
        <v>11505071</v>
      </c>
      <c r="C38" s="3" t="e">
        <f>VLOOKUP(A38,科目表!$A$2:$E$1947,3,0)</f>
        <v>#N/A</v>
      </c>
    </row>
    <row r="39" spans="1:3">
      <c r="A39" s="664">
        <v>2050101</v>
      </c>
      <c r="B39" s="11">
        <v>215994</v>
      </c>
      <c r="C39" s="3" t="str">
        <f>VLOOKUP(A39,科目表!$A$2:$E$1947,3,0)</f>
        <v>行政运行</v>
      </c>
    </row>
    <row r="40" spans="1:3">
      <c r="A40" s="664">
        <v>2050201</v>
      </c>
      <c r="B40" s="11">
        <v>1040211</v>
      </c>
      <c r="C40" s="3" t="str">
        <f>VLOOKUP(A40,科目表!$A$2:$E$1947,3,0)</f>
        <v>学前教育</v>
      </c>
    </row>
    <row r="41" spans="1:3">
      <c r="A41" s="664">
        <v>2050202</v>
      </c>
      <c r="B41" s="11">
        <v>4517417</v>
      </c>
      <c r="C41" s="3" t="str">
        <f>VLOOKUP(A41,科目表!$A$2:$E$1947,3,0)</f>
        <v>小学教育</v>
      </c>
    </row>
    <row r="42" spans="1:3">
      <c r="A42" s="664">
        <v>2050203</v>
      </c>
      <c r="B42" s="11">
        <v>2694349</v>
      </c>
      <c r="C42" s="3" t="str">
        <f>VLOOKUP(A42,科目表!$A$2:$E$1947,3,0)</f>
        <v>初中教育</v>
      </c>
    </row>
    <row r="43" spans="1:3">
      <c r="A43" s="677">
        <v>2050299</v>
      </c>
      <c r="B43" s="11">
        <v>2752900</v>
      </c>
      <c r="C43" s="3" t="str">
        <f>VLOOKUP(A43,科目表!$A$2:$E$1947,3,0)</f>
        <v>其他普通教育支出</v>
      </c>
    </row>
    <row r="44" spans="1:3">
      <c r="A44" s="664">
        <v>2050999</v>
      </c>
      <c r="B44" s="8">
        <v>284200</v>
      </c>
      <c r="C44" s="3" t="str">
        <f>VLOOKUP(A44,科目表!$A$2:$E$1947,3,0)</f>
        <v>其他教育费附加安排的支出</v>
      </c>
    </row>
    <row r="45" spans="1:3">
      <c r="A45" s="10" t="s">
        <v>500</v>
      </c>
      <c r="B45" s="11">
        <v>179917</v>
      </c>
      <c r="C45" s="3" t="e">
        <f>VLOOKUP(A45,科目表!$A$2:$E$1947,3,0)</f>
        <v>#N/A</v>
      </c>
    </row>
    <row r="46" spans="1:3">
      <c r="A46" s="664">
        <v>2069999</v>
      </c>
      <c r="B46" s="11">
        <v>179917</v>
      </c>
      <c r="C46" s="3" t="str">
        <f>VLOOKUP(A46,科目表!$A$2:$E$1947,3,0)</f>
        <v>其他科学技术支出</v>
      </c>
    </row>
    <row r="47" spans="1:3">
      <c r="A47" s="10" t="s">
        <v>505</v>
      </c>
      <c r="B47" s="11">
        <v>2882435</v>
      </c>
      <c r="C47" s="3" t="e">
        <f>VLOOKUP(A47,科目表!$A$2:$E$1947,3,0)</f>
        <v>#N/A</v>
      </c>
    </row>
    <row r="48" spans="1:3">
      <c r="A48" s="664">
        <v>2070401</v>
      </c>
      <c r="B48" s="11">
        <v>2506935</v>
      </c>
      <c r="C48" s="3" t="str">
        <f>VLOOKUP(A48,科目表!$A$2:$E$1947,3,0)</f>
        <v>行政运行</v>
      </c>
    </row>
    <row r="49" spans="1:3">
      <c r="A49" s="664">
        <v>2070499</v>
      </c>
      <c r="B49" s="11">
        <v>375500</v>
      </c>
      <c r="C49" s="3" t="str">
        <f>VLOOKUP(A49,科目表!$A$2:$E$1947,3,0)</f>
        <v>其他广播影视支出</v>
      </c>
    </row>
    <row r="50" spans="1:3">
      <c r="A50" s="10" t="s">
        <v>507</v>
      </c>
      <c r="B50" s="11">
        <v>49211369</v>
      </c>
      <c r="C50" s="3" t="e">
        <f>VLOOKUP(A50,科目表!$A$2:$E$1947,3,0)</f>
        <v>#N/A</v>
      </c>
    </row>
    <row r="51" spans="1:3">
      <c r="A51" s="664">
        <v>2080101</v>
      </c>
      <c r="B51" s="11">
        <v>1641765</v>
      </c>
      <c r="C51" s="3" t="str">
        <f>VLOOKUP(A51,科目表!$A$2:$E$1947,3,0)</f>
        <v>行政运行</v>
      </c>
    </row>
    <row r="52" spans="1:3">
      <c r="A52" s="664">
        <v>2080109</v>
      </c>
      <c r="B52" s="11">
        <v>919720</v>
      </c>
      <c r="C52" s="3" t="str">
        <f>VLOOKUP(A52,科目表!$A$2:$E$1947,3,0)</f>
        <v>社会保险经办机构</v>
      </c>
    </row>
    <row r="53" spans="1:3">
      <c r="A53" s="664">
        <v>2080201</v>
      </c>
      <c r="B53" s="11">
        <v>771531</v>
      </c>
      <c r="C53" s="3" t="str">
        <f>VLOOKUP(A53,科目表!$A$2:$E$1947,3,0)</f>
        <v>行政运行</v>
      </c>
    </row>
    <row r="54" spans="1:3">
      <c r="A54" s="664">
        <v>2080505</v>
      </c>
      <c r="B54" s="11">
        <v>3746465</v>
      </c>
      <c r="C54" s="3" t="str">
        <f>VLOOKUP(A54,科目表!$A$2:$E$1947,3,0)</f>
        <v>机关事业单位基本养老保险缴费支出</v>
      </c>
    </row>
    <row r="55" spans="1:3">
      <c r="A55" s="664">
        <v>2080506</v>
      </c>
      <c r="B55" s="11">
        <v>1498590</v>
      </c>
      <c r="C55" s="3" t="str">
        <f>VLOOKUP(A55,科目表!$A$2:$E$1947,3,0)</f>
        <v>机关事业单位职业年金缴费支出</v>
      </c>
    </row>
    <row r="56" spans="1:3">
      <c r="A56" s="664">
        <v>2080599</v>
      </c>
      <c r="B56" s="11">
        <v>3685668</v>
      </c>
      <c r="C56" s="3" t="str">
        <f>VLOOKUP(A56,科目表!$A$2:$E$1947,3,0)</f>
        <v>其他行政事业单位离退休支出</v>
      </c>
    </row>
    <row r="57" spans="1:3">
      <c r="A57" s="664">
        <v>2080799</v>
      </c>
      <c r="B57" s="11">
        <v>3700000</v>
      </c>
      <c r="C57" s="3" t="str">
        <f>VLOOKUP(A57,科目表!$A$2:$E$1947,3,0)</f>
        <v>其他就业补助支出</v>
      </c>
    </row>
    <row r="58" spans="1:3">
      <c r="A58" s="664">
        <v>2080901</v>
      </c>
      <c r="B58" s="11">
        <v>90000</v>
      </c>
      <c r="C58" s="3" t="str">
        <f>VLOOKUP(A58,科目表!$A$2:$E$1947,3,0)</f>
        <v>退役士兵安置</v>
      </c>
    </row>
    <row r="59" spans="1:3">
      <c r="A59" s="664">
        <v>2081001</v>
      </c>
      <c r="B59" s="11">
        <v>222000</v>
      </c>
      <c r="C59" s="3" t="str">
        <f>VLOOKUP(A59,科目表!$A$2:$E$1947,3,0)</f>
        <v>儿童福利</v>
      </c>
    </row>
    <row r="60" spans="1:3">
      <c r="A60" s="664">
        <v>2081101</v>
      </c>
      <c r="B60" s="11">
        <v>118600</v>
      </c>
      <c r="C60" s="3" t="str">
        <f>VLOOKUP(A60,科目表!$A$2:$E$1947,3,0)</f>
        <v>行政运行</v>
      </c>
    </row>
    <row r="61" spans="1:3">
      <c r="A61" s="663">
        <v>2081501</v>
      </c>
      <c r="B61" s="11">
        <v>170000</v>
      </c>
      <c r="C61" s="3" t="str">
        <f>VLOOKUP(A61,科目表!$A$2:$E$1947,3,0)</f>
        <v>中央自然灾害生活补助</v>
      </c>
    </row>
    <row r="62" spans="1:3">
      <c r="A62" s="663">
        <v>2081901</v>
      </c>
      <c r="B62" s="11">
        <v>3630000</v>
      </c>
      <c r="C62" s="3" t="str">
        <f>VLOOKUP(A62,科目表!$A$2:$E$1947,3,0)</f>
        <v>城市最低生活保障金支出</v>
      </c>
    </row>
    <row r="63" spans="1:3">
      <c r="A63" s="663">
        <v>2081902</v>
      </c>
      <c r="B63" s="11">
        <v>90000</v>
      </c>
      <c r="C63" s="3" t="str">
        <f>VLOOKUP(A63,科目表!$A$2:$E$1947,3,0)</f>
        <v>农村最低生活保障金支出</v>
      </c>
    </row>
    <row r="64" spans="1:3">
      <c r="A64" s="663">
        <v>2082001</v>
      </c>
      <c r="B64" s="11">
        <v>150000</v>
      </c>
      <c r="C64" s="3" t="str">
        <f>VLOOKUP(A64,科目表!$A$2:$E$1947,3,0)</f>
        <v>临时救助支出</v>
      </c>
    </row>
    <row r="65" spans="1:3">
      <c r="A65" s="663">
        <v>2082101</v>
      </c>
      <c r="B65" s="11">
        <v>40000</v>
      </c>
      <c r="C65" s="3" t="str">
        <f>VLOOKUP(A65,科目表!$A$2:$E$1947,3,0)</f>
        <v>城市特困人员供养支出</v>
      </c>
    </row>
    <row r="66" spans="1:3">
      <c r="A66" s="663">
        <v>2082501</v>
      </c>
      <c r="B66" s="11">
        <v>249840</v>
      </c>
      <c r="C66" s="3" t="str">
        <f>VLOOKUP(A66,科目表!$A$2:$E$1947,3,0)</f>
        <v>其他城市生活救助</v>
      </c>
    </row>
    <row r="67" spans="1:3">
      <c r="A67" s="663">
        <v>2082601</v>
      </c>
      <c r="B67" s="11">
        <v>24800000</v>
      </c>
      <c r="C67" s="3" t="str">
        <f>VLOOKUP(A67,科目表!$A$2:$E$1947,3,0)</f>
        <v>财政对企业职工基本养老保险基金的补助</v>
      </c>
    </row>
    <row r="68" spans="1:3">
      <c r="A68" s="663">
        <v>2082602</v>
      </c>
      <c r="B68" s="11">
        <v>490000</v>
      </c>
      <c r="C68" s="3" t="str">
        <f>VLOOKUP(A68,科目表!$A$2:$E$1947,3,0)</f>
        <v>财政对城乡居民基本养老保险基金的补助</v>
      </c>
    </row>
    <row r="69" spans="1:3">
      <c r="A69" s="663">
        <v>2082699</v>
      </c>
      <c r="B69" s="11">
        <v>119800</v>
      </c>
      <c r="C69" s="3" t="str">
        <f>VLOOKUP(A69,科目表!$A$2:$E$1947,3,0)</f>
        <v>财政对其他基本养老保险基金的补助</v>
      </c>
    </row>
    <row r="70" spans="1:3">
      <c r="A70" s="663">
        <v>2082701</v>
      </c>
      <c r="B70" s="11">
        <v>183464</v>
      </c>
      <c r="C70" s="3" t="str">
        <f>VLOOKUP(A70,科目表!$A$2:$E$1947,3,0)</f>
        <v>财政对失业保险基金的补助</v>
      </c>
    </row>
    <row r="71" spans="1:3">
      <c r="A71" s="663">
        <v>2082702</v>
      </c>
      <c r="B71" s="11">
        <v>187326</v>
      </c>
      <c r="C71" s="3" t="str">
        <f>VLOOKUP(A71,科目表!$A$2:$E$1947,3,0)</f>
        <v>财政对工伤保险基金的补助</v>
      </c>
    </row>
    <row r="72" spans="1:3">
      <c r="A72" s="663">
        <v>2089901</v>
      </c>
      <c r="B72" s="11">
        <v>510000</v>
      </c>
      <c r="C72" s="3" t="str">
        <f>VLOOKUP(A72,科目表!$A$2:$E$1947,3,0)</f>
        <v>其他社会保障和就业支出</v>
      </c>
    </row>
    <row r="73" spans="1:3">
      <c r="A73" s="664">
        <v>2080899</v>
      </c>
      <c r="B73" s="8">
        <v>2196600</v>
      </c>
      <c r="C73" s="3" t="str">
        <f>VLOOKUP(A73,科目表!$A$2:$E$1947,3,0)</f>
        <v>其他优抚支出</v>
      </c>
    </row>
    <row r="74" spans="1:3">
      <c r="A74" s="10" t="s">
        <v>502</v>
      </c>
      <c r="B74" s="11">
        <v>6827039</v>
      </c>
      <c r="C74" s="3" t="e">
        <f>VLOOKUP(A74,科目表!$A$2:$E$1947,3,0)</f>
        <v>#N/A</v>
      </c>
    </row>
    <row r="75" spans="1:3">
      <c r="A75" s="677">
        <v>2100302</v>
      </c>
      <c r="B75" s="11">
        <v>843193</v>
      </c>
      <c r="C75" s="3" t="str">
        <f>VLOOKUP(A75,科目表!$A$2:$E$1947,3,0)</f>
        <v>乡镇卫生院</v>
      </c>
    </row>
    <row r="76" spans="1:3">
      <c r="A76" s="677">
        <v>2100716</v>
      </c>
      <c r="B76" s="11">
        <v>2913170</v>
      </c>
      <c r="C76" s="3" t="str">
        <f>VLOOKUP(A76,科目表!$A$2:$E$1947,3,0)</f>
        <v>计划生育机构</v>
      </c>
    </row>
    <row r="77" spans="1:3">
      <c r="A77" s="677">
        <v>2100717</v>
      </c>
      <c r="B77" s="11">
        <v>10400</v>
      </c>
      <c r="C77" s="3" t="str">
        <f>VLOOKUP(A77,科目表!$A$2:$E$1947,3,0)</f>
        <v>计划生育服务</v>
      </c>
    </row>
    <row r="78" spans="1:3">
      <c r="A78" s="677">
        <v>2100799</v>
      </c>
      <c r="B78" s="11">
        <v>312972</v>
      </c>
      <c r="C78" s="3" t="str">
        <f>VLOOKUP(A78,科目表!$A$2:$E$1947,3,0)</f>
        <v>其他计划生育事务支出</v>
      </c>
    </row>
    <row r="79" spans="1:3">
      <c r="A79" s="677">
        <v>2101001</v>
      </c>
      <c r="B79" s="11">
        <v>447290</v>
      </c>
      <c r="C79" s="3" t="str">
        <f>VLOOKUP(A79,科目表!$A$2:$E$1947,3,0)</f>
        <v>行政运行</v>
      </c>
    </row>
    <row r="80" spans="1:3">
      <c r="A80" s="677">
        <v>2101203</v>
      </c>
      <c r="B80" s="11">
        <v>291424</v>
      </c>
      <c r="C80" s="3" t="str">
        <f>VLOOKUP(A80,科目表!$A$2:$E$1947,3,0)</f>
        <v>财政对新型农村合作医疗保险基金的补助</v>
      </c>
    </row>
    <row r="81" spans="1:3">
      <c r="A81" s="677">
        <v>2101101</v>
      </c>
      <c r="B81" s="675">
        <v>1498590</v>
      </c>
      <c r="C81" s="3" t="str">
        <f>VLOOKUP(A81,科目表!$A$2:$E$1947,3,0)</f>
        <v>行政单位医疗</v>
      </c>
    </row>
    <row r="82" spans="1:3">
      <c r="A82" s="678">
        <v>2101301</v>
      </c>
      <c r="B82" s="676">
        <v>510000</v>
      </c>
      <c r="C82" s="3" t="str">
        <f>VLOOKUP(A82,科目表!$A$2:$E$1947,3,0)</f>
        <v>城乡医疗救助</v>
      </c>
    </row>
    <row r="83" spans="1:3">
      <c r="A83" s="10" t="s">
        <v>497</v>
      </c>
      <c r="B83" s="11">
        <v>37164011</v>
      </c>
      <c r="C83" s="3" t="e">
        <f>VLOOKUP(A83,科目表!$A$2:$E$1947,3,0)</f>
        <v>#N/A</v>
      </c>
    </row>
    <row r="84" spans="1:3">
      <c r="A84" s="664">
        <v>2110101</v>
      </c>
      <c r="B84" s="11">
        <v>322257</v>
      </c>
      <c r="C84" s="3" t="str">
        <f>VLOOKUP(A84,科目表!$A$2:$E$1947,3,0)</f>
        <v>行政运行</v>
      </c>
    </row>
    <row r="85" spans="1:3">
      <c r="A85" s="664">
        <v>2110399</v>
      </c>
      <c r="B85" s="11">
        <v>15100000</v>
      </c>
      <c r="C85" s="3" t="str">
        <f>VLOOKUP(A85,科目表!$A$2:$E$1947,3,0)</f>
        <v>其他污染防治支出</v>
      </c>
    </row>
    <row r="86" spans="1:3">
      <c r="A86" s="664">
        <v>2110402</v>
      </c>
      <c r="B86" s="11">
        <v>2500000</v>
      </c>
      <c r="C86" s="3" t="str">
        <f>VLOOKUP(A86,科目表!$A$2:$E$1947,3,0)</f>
        <v>农村环境保护</v>
      </c>
    </row>
    <row r="87" spans="1:3">
      <c r="A87" s="664">
        <v>2110602</v>
      </c>
      <c r="B87" s="11">
        <v>683600</v>
      </c>
      <c r="C87" s="3" t="str">
        <f>VLOOKUP(A87,科目表!$A$2:$E$1947,3,0)</f>
        <v>退耕现金</v>
      </c>
    </row>
    <row r="88" spans="1:3">
      <c r="A88" s="664">
        <v>2110605</v>
      </c>
      <c r="B88" s="11">
        <v>683700</v>
      </c>
      <c r="C88" s="3" t="str">
        <f>VLOOKUP(A88,科目表!$A$2:$E$1947,3,0)</f>
        <v>退耕还林工程建设</v>
      </c>
    </row>
    <row r="89" spans="1:3">
      <c r="A89" s="664">
        <v>2111101</v>
      </c>
      <c r="B89" s="11">
        <v>600000</v>
      </c>
      <c r="C89" s="3" t="str">
        <f>VLOOKUP(A89,科目表!$A$2:$E$1947,3,0)</f>
        <v>环境监测与信息</v>
      </c>
    </row>
    <row r="90" spans="1:3">
      <c r="A90" s="664">
        <v>2111103</v>
      </c>
      <c r="B90" s="11">
        <v>17000000</v>
      </c>
      <c r="C90" s="3" t="str">
        <f>VLOOKUP(A90,科目表!$A$2:$E$1947,3,0)</f>
        <v>减排专项支出</v>
      </c>
    </row>
    <row r="91" spans="1:3">
      <c r="A91" s="664">
        <v>2111401</v>
      </c>
      <c r="B91" s="11">
        <v>274454</v>
      </c>
      <c r="C91" s="3" t="str">
        <f>VLOOKUP(A91,科目表!$A$2:$E$1947,3,0)</f>
        <v>行政运行</v>
      </c>
    </row>
    <row r="92" spans="1:3">
      <c r="A92" s="10" t="s">
        <v>498</v>
      </c>
      <c r="B92" s="11">
        <v>4470932</v>
      </c>
      <c r="C92" s="3" t="e">
        <f>VLOOKUP(A92,科目表!$A$2:$E$1947,3,0)</f>
        <v>#N/A</v>
      </c>
    </row>
    <row r="93" spans="1:3">
      <c r="A93" s="664">
        <v>2120101</v>
      </c>
      <c r="B93" s="11">
        <v>509784</v>
      </c>
      <c r="C93" s="3" t="str">
        <f>VLOOKUP(A93,科目表!$A$2:$E$1947,3,0)</f>
        <v>行政运行</v>
      </c>
    </row>
    <row r="94" spans="1:3">
      <c r="A94" s="664">
        <v>2120199</v>
      </c>
      <c r="B94" s="11">
        <v>3961148</v>
      </c>
      <c r="C94" s="3" t="str">
        <f>VLOOKUP(A94,科目表!$A$2:$E$1947,3,0)</f>
        <v>其他城乡社区管理事务支出</v>
      </c>
    </row>
    <row r="95" spans="1:3">
      <c r="A95" s="10" t="s">
        <v>499</v>
      </c>
      <c r="B95" s="11">
        <v>41280298</v>
      </c>
      <c r="C95" s="3" t="e">
        <f>VLOOKUP(A95,科目表!$A$2:$E$1947,3,0)</f>
        <v>#N/A</v>
      </c>
    </row>
    <row r="96" spans="1:3">
      <c r="A96" s="664">
        <v>2130101</v>
      </c>
      <c r="B96" s="11">
        <v>4509174</v>
      </c>
      <c r="C96" s="3" t="str">
        <f>VLOOKUP(A96,科目表!$A$2:$E$1947,3,0)</f>
        <v>行政运行</v>
      </c>
    </row>
    <row r="97" spans="1:3">
      <c r="A97" s="664">
        <v>2130102</v>
      </c>
      <c r="B97" s="11">
        <v>1200000</v>
      </c>
      <c r="C97" s="3" t="str">
        <f>VLOOKUP(A97,科目表!$A$2:$E$1947,3,0)</f>
        <v>一般行政管理事务</v>
      </c>
    </row>
    <row r="98" spans="1:3">
      <c r="A98" s="664">
        <v>2130104</v>
      </c>
      <c r="B98" s="11">
        <v>3534898</v>
      </c>
      <c r="C98" s="3" t="str">
        <f>VLOOKUP(A98,科目表!$A$2:$E$1947,3,0)</f>
        <v>事业运行</v>
      </c>
    </row>
    <row r="99" spans="1:3">
      <c r="A99" s="664">
        <v>2130105</v>
      </c>
      <c r="B99" s="11">
        <v>11464285</v>
      </c>
      <c r="C99" s="3" t="str">
        <f>VLOOKUP(A99,科目表!$A$2:$E$1947,3,0)</f>
        <v>农垦运行</v>
      </c>
    </row>
    <row r="100" spans="1:3">
      <c r="A100" s="664">
        <v>2130106</v>
      </c>
      <c r="B100" s="11">
        <v>170000</v>
      </c>
      <c r="C100" s="3" t="str">
        <f>VLOOKUP(A100,科目表!$A$2:$E$1947,3,0)</f>
        <v>科技转化与推广服务</v>
      </c>
    </row>
    <row r="101" spans="1:3">
      <c r="A101" s="664">
        <v>2130108</v>
      </c>
      <c r="B101" s="11">
        <v>736540</v>
      </c>
      <c r="C101" s="3" t="str">
        <f>VLOOKUP(A101,科目表!$A$2:$E$1947,3,0)</f>
        <v>病虫害控制</v>
      </c>
    </row>
    <row r="102" spans="1:3">
      <c r="A102" s="664">
        <v>2130110</v>
      </c>
      <c r="B102" s="11">
        <v>70000</v>
      </c>
      <c r="C102" s="3" t="str">
        <f>VLOOKUP(A102,科目表!$A$2:$E$1947,3,0)</f>
        <v>执法监管</v>
      </c>
    </row>
    <row r="103" spans="1:3">
      <c r="A103" s="664">
        <v>2130122</v>
      </c>
      <c r="B103" s="11">
        <v>600000</v>
      </c>
      <c r="C103" s="3" t="str">
        <f>VLOOKUP(A103,科目表!$A$2:$E$1947,3,0)</f>
        <v>农业生产资料与技术补贴</v>
      </c>
    </row>
    <row r="104" spans="1:3">
      <c r="A104" s="664">
        <v>2130135</v>
      </c>
      <c r="B104" s="11">
        <v>260000</v>
      </c>
      <c r="C104" s="3" t="str">
        <f>VLOOKUP(A104,科目表!$A$2:$E$1947,3,0)</f>
        <v>农业资源保护修复与利用</v>
      </c>
    </row>
    <row r="105" spans="1:3">
      <c r="A105" s="664">
        <v>2130199</v>
      </c>
      <c r="B105" s="11">
        <v>2600642</v>
      </c>
      <c r="C105" s="3" t="str">
        <f>VLOOKUP(A105,科目表!$A$2:$E$1947,3,0)</f>
        <v>其他农业支出</v>
      </c>
    </row>
    <row r="106" spans="1:3">
      <c r="A106" s="664">
        <v>2130201</v>
      </c>
      <c r="B106" s="11">
        <v>623827</v>
      </c>
      <c r="C106" s="3" t="str">
        <f>VLOOKUP(A106,科目表!$A$2:$E$1947,3,0)</f>
        <v>行政运行</v>
      </c>
    </row>
    <row r="107" spans="1:3">
      <c r="A107" s="664">
        <v>2130205</v>
      </c>
      <c r="B107" s="11">
        <v>1900000</v>
      </c>
      <c r="C107" s="3" t="str">
        <f>VLOOKUP(A107,科目表!$A$2:$E$1947,3,0)</f>
        <v>森林培育</v>
      </c>
    </row>
    <row r="108" spans="1:3">
      <c r="A108" s="664">
        <v>2130209</v>
      </c>
      <c r="B108" s="11">
        <v>586200</v>
      </c>
      <c r="C108" s="3" t="str">
        <f>VLOOKUP(A108,科目表!$A$2:$E$1947,3,0)</f>
        <v>森林生态效益补偿</v>
      </c>
    </row>
    <row r="109" spans="1:3">
      <c r="A109" s="664">
        <v>2130299</v>
      </c>
      <c r="B109" s="11">
        <v>2399364</v>
      </c>
      <c r="C109" s="3" t="str">
        <f>VLOOKUP(A109,科目表!$A$2:$E$1947,3,0)</f>
        <v>其他林业支出</v>
      </c>
    </row>
    <row r="110" spans="1:3">
      <c r="A110" s="664">
        <v>2130301</v>
      </c>
      <c r="B110" s="11">
        <v>1490148</v>
      </c>
      <c r="C110" s="3" t="str">
        <f>VLOOKUP(A110,科目表!$A$2:$E$1947,3,0)</f>
        <v>行政运行</v>
      </c>
    </row>
    <row r="111" spans="1:3">
      <c r="A111" s="664">
        <v>2130305</v>
      </c>
      <c r="B111" s="11">
        <v>1200000</v>
      </c>
      <c r="C111" s="3" t="str">
        <f>VLOOKUP(A111,科目表!$A$2:$E$1947,3,0)</f>
        <v>水利工程建设</v>
      </c>
    </row>
    <row r="112" spans="1:3">
      <c r="A112" s="664">
        <v>2130314</v>
      </c>
      <c r="B112" s="11">
        <v>620000</v>
      </c>
      <c r="C112" s="3" t="str">
        <f>VLOOKUP(A112,科目表!$A$2:$E$1947,3,0)</f>
        <v>防汛</v>
      </c>
    </row>
    <row r="113" spans="1:3">
      <c r="A113" s="664">
        <v>2130316</v>
      </c>
      <c r="B113" s="11">
        <v>860000</v>
      </c>
      <c r="C113" s="3" t="str">
        <f>VLOOKUP(A113,科目表!$A$2:$E$1947,3,0)</f>
        <v>农田水利</v>
      </c>
    </row>
    <row r="114" spans="1:3">
      <c r="A114" s="664">
        <v>2130399</v>
      </c>
      <c r="B114" s="11">
        <v>150000</v>
      </c>
      <c r="C114" s="3" t="str">
        <f>VLOOKUP(A114,科目表!$A$2:$E$1947,3,0)</f>
        <v>其他水利支出</v>
      </c>
    </row>
    <row r="115" spans="1:3">
      <c r="A115" s="664">
        <v>2130501</v>
      </c>
      <c r="B115" s="11">
        <v>100000</v>
      </c>
      <c r="C115" s="3" t="str">
        <f>VLOOKUP(A115,科目表!$A$2:$E$1947,3,0)</f>
        <v>行政运行</v>
      </c>
    </row>
    <row r="116" spans="1:3">
      <c r="A116" s="663">
        <v>2130504</v>
      </c>
      <c r="B116" s="11">
        <v>554000</v>
      </c>
      <c r="C116" s="3" t="str">
        <f>VLOOKUP(A116,科目表!$A$2:$E$1947,3,0)</f>
        <v>农村基础设施建设</v>
      </c>
    </row>
    <row r="117" spans="1:3">
      <c r="A117" s="663">
        <v>2130505</v>
      </c>
      <c r="B117" s="11">
        <v>896000</v>
      </c>
      <c r="C117" s="3" t="str">
        <f>VLOOKUP(A117,科目表!$A$2:$E$1947,3,0)</f>
        <v>生产发展</v>
      </c>
    </row>
    <row r="118" spans="1:3">
      <c r="A118" s="663">
        <v>2130599</v>
      </c>
      <c r="B118" s="11">
        <v>360000</v>
      </c>
      <c r="C118" s="3" t="str">
        <f>VLOOKUP(A118,科目表!$A$2:$E$1947,3,0)</f>
        <v>其他扶贫支出</v>
      </c>
    </row>
    <row r="119" spans="1:3">
      <c r="A119" s="663">
        <v>2130701</v>
      </c>
      <c r="B119" s="11">
        <v>1540000</v>
      </c>
      <c r="C119" s="3" t="str">
        <f>VLOOKUP(A119,科目表!$A$2:$E$1947,3,0)</f>
        <v>对村级一事一议的补助</v>
      </c>
    </row>
    <row r="120" spans="1:3">
      <c r="A120" s="663">
        <v>2130705</v>
      </c>
      <c r="B120" s="11">
        <v>1605220</v>
      </c>
      <c r="C120" s="3" t="str">
        <f>VLOOKUP(A120,科目表!$A$2:$E$1947,3,0)</f>
        <v>对村民委员会和村党支部的补助</v>
      </c>
    </row>
    <row r="121" spans="1:3">
      <c r="A121" s="663">
        <v>2130803</v>
      </c>
      <c r="B121" s="11">
        <v>1180000</v>
      </c>
      <c r="C121" s="3" t="str">
        <f>VLOOKUP(A121,科目表!$A$2:$E$1947,3,0)</f>
        <v>农业保险保费补贴</v>
      </c>
    </row>
    <row r="122" spans="1:3">
      <c r="A122" s="664">
        <v>2130804</v>
      </c>
      <c r="B122" s="8">
        <v>70000</v>
      </c>
      <c r="C122" s="3" t="str">
        <f>VLOOKUP(A122,科目表!$A$2:$E$1947,3,0)</f>
        <v>小额担保贷款贴息</v>
      </c>
    </row>
    <row r="123" spans="1:3">
      <c r="A123" s="10" t="s">
        <v>506</v>
      </c>
      <c r="B123" s="11">
        <v>3404909</v>
      </c>
      <c r="C123" s="3" t="e">
        <f>VLOOKUP(A123,科目表!$A$2:$E$1947,3,0)</f>
        <v>#N/A</v>
      </c>
    </row>
    <row r="124" spans="1:3">
      <c r="A124" s="664">
        <v>2140101</v>
      </c>
      <c r="B124" s="11">
        <v>718909</v>
      </c>
      <c r="C124" s="3" t="str">
        <f>VLOOKUP(A124,科目表!$A$2:$E$1947,3,0)</f>
        <v>行政运行</v>
      </c>
    </row>
    <row r="125" spans="1:3">
      <c r="A125" s="664">
        <v>2140102</v>
      </c>
      <c r="B125" s="11">
        <v>2000000</v>
      </c>
      <c r="C125" s="3" t="str">
        <f>VLOOKUP(A125,科目表!$A$2:$E$1947,3,0)</f>
        <v>一般行政管理事务</v>
      </c>
    </row>
    <row r="126" spans="1:3">
      <c r="A126" s="664">
        <v>2140106</v>
      </c>
      <c r="B126" s="11">
        <v>80000</v>
      </c>
      <c r="C126" s="3" t="str">
        <f>VLOOKUP(A126,科目表!$A$2:$E$1947,3,0)</f>
        <v>公路养护</v>
      </c>
    </row>
    <row r="127" spans="1:3">
      <c r="A127" s="664">
        <v>2140499</v>
      </c>
      <c r="B127" s="11">
        <v>606000</v>
      </c>
      <c r="C127" s="3" t="str">
        <f>VLOOKUP(A127,科目表!$A$2:$E$1947,3,0)</f>
        <v>石油价格改革补贴其他支出</v>
      </c>
    </row>
    <row r="128" spans="1:3">
      <c r="A128" s="10" t="s">
        <v>508</v>
      </c>
      <c r="B128" s="11">
        <v>689183</v>
      </c>
      <c r="C128" s="3" t="e">
        <f>VLOOKUP(A128,科目表!$A$2:$E$1947,3,0)</f>
        <v>#N/A</v>
      </c>
    </row>
    <row r="129" spans="1:3">
      <c r="A129" s="664">
        <v>2150601</v>
      </c>
      <c r="B129" s="11">
        <v>597183</v>
      </c>
      <c r="C129" s="3" t="str">
        <f>VLOOKUP(A129,科目表!$A$2:$E$1947,3,0)</f>
        <v>行政运行</v>
      </c>
    </row>
    <row r="130" spans="1:3">
      <c r="A130" s="677">
        <v>2150602</v>
      </c>
      <c r="B130" s="11">
        <v>42000</v>
      </c>
      <c r="C130" s="3" t="str">
        <f>VLOOKUP(A130,科目表!$A$2:$E$1947,3,0)</f>
        <v>一般行政管理事务</v>
      </c>
    </row>
    <row r="131" spans="1:3">
      <c r="A131" s="677">
        <v>2150605</v>
      </c>
      <c r="B131" s="11">
        <v>50000</v>
      </c>
      <c r="C131" s="3" t="str">
        <f>VLOOKUP(A131,科目表!$A$2:$E$1947,3,0)</f>
        <v>安全监管监察专项</v>
      </c>
    </row>
    <row r="132" spans="1:3">
      <c r="A132" s="10" t="s">
        <v>2347</v>
      </c>
      <c r="B132" s="11">
        <v>7020000</v>
      </c>
      <c r="C132" s="3" t="e">
        <f>VLOOKUP(A132,科目表!$A$2:$E$1947,3,0)</f>
        <v>#N/A</v>
      </c>
    </row>
    <row r="133" spans="1:3">
      <c r="A133" s="664">
        <v>2160501</v>
      </c>
      <c r="B133" s="11">
        <v>20000</v>
      </c>
      <c r="C133" s="3" t="str">
        <f>VLOOKUP(A133,科目表!$A$2:$E$1947,3,0)</f>
        <v>行政运行</v>
      </c>
    </row>
    <row r="134" spans="1:3">
      <c r="A134" s="664">
        <v>2160599</v>
      </c>
      <c r="B134" s="8">
        <v>7000000</v>
      </c>
      <c r="C134" s="3" t="str">
        <f>VLOOKUP(A134,科目表!$A$2:$E$1947,3,0)</f>
        <v>其他旅游业管理与服务支出</v>
      </c>
    </row>
    <row r="135" spans="1:3">
      <c r="A135" s="10" t="s">
        <v>495</v>
      </c>
      <c r="B135" s="11">
        <v>1397128</v>
      </c>
      <c r="C135" s="3" t="e">
        <f>VLOOKUP(A135,科目表!$A$2:$E$1947,3,0)</f>
        <v>#N/A</v>
      </c>
    </row>
    <row r="136" spans="1:3">
      <c r="A136" s="664">
        <v>2200101</v>
      </c>
      <c r="B136" s="11">
        <v>997128</v>
      </c>
      <c r="C136" s="3" t="str">
        <f>VLOOKUP(A136,科目表!$A$2:$E$1947,3,0)</f>
        <v>行政运行</v>
      </c>
    </row>
    <row r="137" spans="1:3">
      <c r="A137" s="664">
        <v>2200111</v>
      </c>
      <c r="B137" s="11">
        <v>400000</v>
      </c>
      <c r="C137" s="3" t="str">
        <f>VLOOKUP(A137,科目表!$A$2:$E$1947,3,0)</f>
        <v>地质灾害防治</v>
      </c>
    </row>
    <row r="138" spans="1:3">
      <c r="A138" s="10" t="s">
        <v>496</v>
      </c>
      <c r="B138" s="11">
        <v>15075365</v>
      </c>
      <c r="C138" s="3" t="e">
        <f>VLOOKUP(A138,科目表!$A$2:$E$1947,3,0)</f>
        <v>#N/A</v>
      </c>
    </row>
    <row r="139" spans="1:3">
      <c r="A139" s="664">
        <v>2210103</v>
      </c>
      <c r="B139" s="11">
        <v>0</v>
      </c>
      <c r="C139" s="3" t="str">
        <f>VLOOKUP(A139,科目表!$A$2:$E$1947,3,0)</f>
        <v>棚户区改造</v>
      </c>
    </row>
    <row r="140" spans="1:3">
      <c r="A140" s="664">
        <v>2210105</v>
      </c>
      <c r="B140" s="11">
        <v>2450000</v>
      </c>
      <c r="C140" s="3" t="str">
        <f>VLOOKUP(A140,科目表!$A$2:$E$1947,3,0)</f>
        <v>农村危房改造</v>
      </c>
    </row>
    <row r="141" spans="1:3">
      <c r="A141" s="664">
        <v>2210107</v>
      </c>
      <c r="B141" s="11">
        <v>226000</v>
      </c>
      <c r="C141" s="3" t="str">
        <f>VLOOKUP(A141,科目表!$A$2:$E$1947,3,0)</f>
        <v>保障性住房租金补贴</v>
      </c>
    </row>
    <row r="142" spans="1:3">
      <c r="A142" s="664">
        <v>2210199</v>
      </c>
      <c r="B142" s="11">
        <v>12000000</v>
      </c>
      <c r="C142" s="3" t="str">
        <f>VLOOKUP(A142,科目表!$A$2:$E$1947,3,0)</f>
        <v>其他保障性安居工程支出</v>
      </c>
    </row>
    <row r="143" spans="1:3">
      <c r="A143" s="664">
        <v>2210399</v>
      </c>
      <c r="B143" s="11">
        <v>399365</v>
      </c>
      <c r="C143" s="3" t="str">
        <f>VLOOKUP(A143,科目表!$A$2:$E$1947,3,0)</f>
        <v>其他城乡社区住宅支出</v>
      </c>
    </row>
    <row r="144" spans="1:3">
      <c r="A144" s="10" t="s">
        <v>509</v>
      </c>
      <c r="B144" s="11">
        <v>255500</v>
      </c>
      <c r="C144" s="3" t="e">
        <f>VLOOKUP(A144,科目表!$A$2:$E$1947,3,0)</f>
        <v>#N/A</v>
      </c>
    </row>
    <row r="145" spans="1:3">
      <c r="A145" s="664">
        <v>2220101</v>
      </c>
      <c r="B145" s="11">
        <v>10000</v>
      </c>
      <c r="C145" s="3" t="str">
        <f>VLOOKUP(A145,科目表!$A$2:$E$1947,3,0)</f>
        <v>行政运行</v>
      </c>
    </row>
    <row r="146" spans="1:3">
      <c r="A146" s="664">
        <v>2220199</v>
      </c>
      <c r="B146" s="11">
        <v>30000</v>
      </c>
      <c r="C146" s="3" t="str">
        <f>VLOOKUP(A146,科目表!$A$2:$E$1947,3,0)</f>
        <v>其他粮油事务支出</v>
      </c>
    </row>
    <row r="147" spans="1:3">
      <c r="A147" s="664">
        <v>2220115</v>
      </c>
      <c r="B147" s="8">
        <v>215500</v>
      </c>
      <c r="C147" s="3" t="str">
        <f>VLOOKUP(A147,科目表!$A$2:$E$1947,3,0)</f>
        <v>粮食风险基金</v>
      </c>
    </row>
    <row r="148" spans="1:3">
      <c r="A148" s="10" t="s">
        <v>436</v>
      </c>
      <c r="B148" s="11">
        <v>4500000</v>
      </c>
      <c r="C148" s="3" t="e">
        <f>VLOOKUP(A148,科目表!$A$2:$E$1947,3,0)</f>
        <v>#N/A</v>
      </c>
    </row>
    <row r="149" spans="1:3">
      <c r="A149" s="664">
        <v>2270101</v>
      </c>
      <c r="B149" s="11">
        <v>4500000</v>
      </c>
      <c r="C149" s="3" t="e">
        <f>VLOOKUP(A149,科目表!$A$2:$E$1947,3,0)</f>
        <v>#N/A</v>
      </c>
    </row>
    <row r="150" spans="1:3">
      <c r="A150" s="10" t="s">
        <v>2348</v>
      </c>
      <c r="B150" s="11">
        <v>2118000</v>
      </c>
      <c r="C150" s="3" t="e">
        <f>VLOOKUP(A150,科目表!$A$2:$E$1947,3,0)</f>
        <v>#N/A</v>
      </c>
    </row>
    <row r="151" spans="1:3">
      <c r="A151" s="664">
        <v>2290102</v>
      </c>
      <c r="B151" s="11">
        <v>720000</v>
      </c>
      <c r="C151" s="3" t="e">
        <f>VLOOKUP(A151,科目表!$A$2:$E$1947,3,0)</f>
        <v>#N/A</v>
      </c>
    </row>
    <row r="152" spans="1:3">
      <c r="A152" s="664">
        <v>2299901</v>
      </c>
      <c r="B152" s="11">
        <v>298000</v>
      </c>
      <c r="C152" s="3" t="str">
        <f>VLOOKUP(A152,科目表!$A$2:$E$1947,3,0)</f>
        <v>其他支出</v>
      </c>
    </row>
    <row r="153" spans="1:3">
      <c r="A153" s="664">
        <v>2299902</v>
      </c>
      <c r="B153" s="11">
        <v>800000</v>
      </c>
      <c r="C153" s="3" t="e">
        <f>VLOOKUP(A153,科目表!$A$2:$E$1947,3,0)</f>
        <v>#N/A</v>
      </c>
    </row>
    <row r="154" spans="1:3">
      <c r="A154" s="664">
        <v>2299903</v>
      </c>
      <c r="B154" s="11">
        <v>300000</v>
      </c>
      <c r="C154" s="3" t="e">
        <f>VLOOKUP(A154,科目表!$A$2:$E$1947,3,0)</f>
        <v>#N/A</v>
      </c>
    </row>
    <row r="155" spans="1:3">
      <c r="A155" s="10" t="s">
        <v>2349</v>
      </c>
      <c r="B155" s="11">
        <v>5200000</v>
      </c>
      <c r="C155" s="3" t="e">
        <f>VLOOKUP(A155,科目表!$A$2:$E$1947,3,0)</f>
        <v>#N/A</v>
      </c>
    </row>
    <row r="156" spans="1:3">
      <c r="A156" s="664">
        <v>2310301</v>
      </c>
      <c r="B156" s="11">
        <v>5200000</v>
      </c>
      <c r="C156" s="3" t="e">
        <f>VLOOKUP(A156,科目表!$A$2:$E$1947,3,0)</f>
        <v>#N/A</v>
      </c>
    </row>
    <row r="157" spans="1:3">
      <c r="A157" s="10" t="s">
        <v>2350</v>
      </c>
      <c r="B157" s="11">
        <v>2000000</v>
      </c>
      <c r="C157" s="3" t="e">
        <f>VLOOKUP(A157,科目表!$A$2:$E$1947,3,0)</f>
        <v>#N/A</v>
      </c>
    </row>
    <row r="158" spans="1:3" ht="14.4" customHeight="1">
      <c r="A158" s="664">
        <v>2320301</v>
      </c>
      <c r="B158" s="11">
        <v>2000000</v>
      </c>
      <c r="C158" s="3" t="e">
        <f>VLOOKUP(A158,科目表!$A$2:$E$1947,3,0)</f>
        <v>#N/A</v>
      </c>
    </row>
    <row r="159" spans="1:3">
      <c r="A159" s="10" t="s">
        <v>2351</v>
      </c>
      <c r="B159" s="11">
        <v>200000</v>
      </c>
      <c r="C159" s="3" t="e">
        <f>VLOOKUP(A159,科目表!$A$2:$E$1947,3,0)</f>
        <v>#N/A</v>
      </c>
    </row>
    <row r="160" spans="1:3">
      <c r="A160" s="664">
        <v>2400101</v>
      </c>
      <c r="B160" s="11">
        <v>200000</v>
      </c>
      <c r="C160" t="e">
        <f>VLOOKUP(A160,科目表!$A$2:$E$1947,3,0)</f>
        <v>#N/A</v>
      </c>
    </row>
    <row r="161" spans="1:3">
      <c r="A161" s="13" t="s">
        <v>728</v>
      </c>
      <c r="B161" s="8">
        <v>650751950</v>
      </c>
      <c r="C161" t="e">
        <f>VLOOKUP(A161,科目表!$A$2:$E$1947,3,0)</f>
        <v>#N/A</v>
      </c>
    </row>
    <row r="162" spans="1:3">
      <c r="A162" s="664" t="s">
        <v>728</v>
      </c>
      <c r="B162" s="8">
        <v>650751950</v>
      </c>
      <c r="C162" t="e">
        <f>VLOOKUP(A162,科目表!$A$2:$E$1947,3,0)</f>
        <v>#N/A</v>
      </c>
    </row>
    <row r="163" spans="1:3">
      <c r="A163" s="13" t="s">
        <v>624</v>
      </c>
      <c r="B163" s="8">
        <v>881589015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8</vt:i4>
      </vt:variant>
    </vt:vector>
  </HeadingPairs>
  <TitlesOfParts>
    <vt:vector size="23" baseType="lpstr">
      <vt:lpstr>2017封面</vt:lpstr>
      <vt:lpstr>2017表目录</vt:lpstr>
      <vt:lpstr>表一、2017收支总表</vt:lpstr>
      <vt:lpstr>表二、2017本级财政收入表</vt:lpstr>
      <vt:lpstr>表三、2017各单位任务（定）</vt:lpstr>
      <vt:lpstr>表四、2017公共财政预算支出汇总表</vt:lpstr>
      <vt:lpstr>表五、2017部门预算支出安排表</vt:lpstr>
      <vt:lpstr>表六、2017政府基金预算</vt:lpstr>
      <vt:lpstr>2017功能支出科目汇总</vt:lpstr>
      <vt:lpstr>附表1、2017管委公务费</vt:lpstr>
      <vt:lpstr>附表2、2017村级支出</vt:lpstr>
      <vt:lpstr>2017年人员支出测算（定）</vt:lpstr>
      <vt:lpstr>201701月应发工资</vt:lpstr>
      <vt:lpstr>科目表</vt:lpstr>
      <vt:lpstr>前3年完成</vt:lpstr>
      <vt:lpstr>表二、2017本级财政收入表!Print_Area</vt:lpstr>
      <vt:lpstr>'表三、2017各单位任务（定）'!Print_Area</vt:lpstr>
      <vt:lpstr>表五、2017部门预算支出安排表!Print_Area</vt:lpstr>
      <vt:lpstr>表一、2017收支总表!Print_Area</vt:lpstr>
      <vt:lpstr>'2017年人员支出测算（定）'!Print_Titles</vt:lpstr>
      <vt:lpstr>表五、2017部门预算支出安排表!Print_Titles</vt:lpstr>
      <vt:lpstr>表一、2017收支总表!Print_Titles</vt:lpstr>
      <vt:lpstr>前3年完成!Print_Titles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2017-07-21T00:22:03Z</cp:lastPrinted>
  <dcterms:created xsi:type="dcterms:W3CDTF">2008-09-11T17:22:52Z</dcterms:created>
  <dcterms:modified xsi:type="dcterms:W3CDTF">2017-09-08T03:06:57Z</dcterms:modified>
</cp:coreProperties>
</file>