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口径" sheetId="4" r:id="rId1"/>
  </sheets>
  <definedNames>
    <definedName name="_xlnm._FilterDatabase" localSheetId="0" hidden="1">口径!$A$3:$O$46</definedName>
  </definedNames>
  <calcPr calcId="144525"/>
</workbook>
</file>

<file path=xl/sharedStrings.xml><?xml version="1.0" encoding="utf-8"?>
<sst xmlns="http://schemas.openxmlformats.org/spreadsheetml/2006/main" count="59">
  <si>
    <t>2017年转移支付分县、分科目汇总表</t>
  </si>
  <si>
    <t>项目</t>
  </si>
  <si>
    <t>县级合计</t>
  </si>
  <si>
    <t>洛扎</t>
  </si>
  <si>
    <t>浪卡子</t>
  </si>
  <si>
    <t>贡嘎</t>
  </si>
  <si>
    <t>扎囊</t>
  </si>
  <si>
    <t>乃东</t>
  </si>
  <si>
    <t>琼结</t>
  </si>
  <si>
    <t>措美</t>
  </si>
  <si>
    <t>隆子</t>
  </si>
  <si>
    <t>错那</t>
  </si>
  <si>
    <t>桑日</t>
  </si>
  <si>
    <t>曲松</t>
  </si>
  <si>
    <t>加查</t>
  </si>
  <si>
    <t>转移支付收入</t>
  </si>
  <si>
    <t xml:space="preserve">  1.返还性收入</t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</si>
  <si>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</si>
  <si>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</si>
  <si>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</si>
  <si>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其他税收返还收入</t>
  </si>
  <si>
    <t xml:space="preserve">  2.一般性转移支付收入</t>
  </si>
  <si>
    <t xml:space="preserve">    体制补助收入</t>
  </si>
  <si>
    <t xml:space="preserve">    均衡性转移支付收入</t>
  </si>
  <si>
    <t xml:space="preserve">    边疆地区转移支付收入</t>
  </si>
  <si>
    <t xml:space="preserve">    贫困地区转移支付收入</t>
  </si>
  <si>
    <t xml:space="preserve">    县级基本财力保障机制奖补资金收入</t>
  </si>
  <si>
    <t xml:space="preserve">    结算补助收入</t>
  </si>
  <si>
    <t xml:space="preserve">    成品油价格和税费改革转移支付补助收入</t>
  </si>
  <si>
    <t xml:space="preserve">    基层公检法司转移支付收入</t>
  </si>
  <si>
    <t xml:space="preserve">    城乡义务教育转移支付收入</t>
  </si>
  <si>
    <t xml:space="preserve">    义务教育等转移支付收入</t>
  </si>
  <si>
    <t xml:space="preserve">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</si>
  <si>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</si>
  <si>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</si>
  <si>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</si>
  <si>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</si>
  <si>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</si>
  <si>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3.专项转移支付收入</t>
  </si>
  <si>
    <t>一般公共服务</t>
  </si>
  <si>
    <t>外交</t>
  </si>
  <si>
    <t>国防</t>
  </si>
  <si>
    <t>公共安全</t>
  </si>
  <si>
    <t>教育</t>
  </si>
  <si>
    <t>科学技术</t>
  </si>
  <si>
    <t>文化体育与传媒</t>
  </si>
  <si>
    <t>社会保障和就业</t>
  </si>
  <si>
    <t>医疗卫生</t>
  </si>
  <si>
    <t>节能环保</t>
  </si>
  <si>
    <t>城乡社区</t>
  </si>
  <si>
    <t>农林水</t>
  </si>
  <si>
    <t>交通运输</t>
  </si>
  <si>
    <t>资源勘探电力信息等</t>
  </si>
  <si>
    <t>商业服务业等</t>
  </si>
  <si>
    <t>金融</t>
  </si>
  <si>
    <t>国土海洋气象等</t>
  </si>
  <si>
    <t>住房保障</t>
  </si>
  <si>
    <t>粮油物资储备</t>
  </si>
  <si>
    <t>其他</t>
  </si>
</sst>
</file>

<file path=xl/styles.xml><?xml version="1.0" encoding="utf-8"?>
<styleSheet xmlns="http://schemas.openxmlformats.org/spreadsheetml/2006/main">
  <numFmts count="8">
    <numFmt numFmtId="176" formatCode="_ * #,##0.000000_ ;_ * \-#,##0.000000_ ;_ * &quot;-&quot;??_ ;_ @_ "/>
    <numFmt numFmtId="44" formatCode="_ &quot;￥&quot;* #,##0.00_ ;_ &quot;￥&quot;* \-#,##0.00_ ;_ &quot;￥&quot;* &quot;-&quot;??_ ;_ @_ "/>
    <numFmt numFmtId="177" formatCode="_ * #,##0.0000_ ;_ * \-#,##0.0000_ ;_ 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#,##0.00_ "/>
    <numFmt numFmtId="179" formatCode="_ * #,##0.000_ ;_ * \-#,##0.000_ ;_ * &quot;-&quot;??_ ;_ @_ "/>
  </numFmts>
  <fonts count="28">
    <font>
      <sz val="10"/>
      <color rgb="FF000000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color rgb="FF000000"/>
      <name val="宋体"/>
      <charset val="134"/>
      <scheme val="minor"/>
    </font>
    <font>
      <b/>
      <sz val="9"/>
      <name val="宋体"/>
      <charset val="134"/>
    </font>
    <font>
      <sz val="9"/>
      <color rgb="FFFF000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4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28" borderId="11" applyNumberFormat="0" applyAlignment="0" applyProtection="0">
      <alignment vertical="center"/>
    </xf>
    <xf numFmtId="0" fontId="27" fillId="28" borderId="4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" fillId="0" borderId="0"/>
  </cellStyleXfs>
  <cellXfs count="28">
    <xf numFmtId="0" fontId="0" fillId="0" borderId="0" xfId="0" applyFont="1" applyAlignment="1">
      <alignment horizontal="left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2" xfId="49" applyFont="1" applyFill="1" applyBorder="1" applyAlignment="1">
      <alignment horizontal="left" vertical="center"/>
    </xf>
    <xf numFmtId="177" fontId="5" fillId="0" borderId="2" xfId="8" applyNumberFormat="1" applyFont="1" applyFill="1" applyBorder="1" applyAlignment="1"/>
    <xf numFmtId="177" fontId="3" fillId="0" borderId="2" xfId="5" applyNumberFormat="1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0" fontId="3" fillId="0" borderId="2" xfId="49" applyFont="1" applyFill="1" applyBorder="1" applyAlignment="1">
      <alignment horizontal="left" vertical="center"/>
    </xf>
    <xf numFmtId="43" fontId="3" fillId="0" borderId="2" xfId="8" applyNumberFormat="1" applyFont="1" applyFill="1" applyBorder="1" applyAlignment="1">
      <alignment horizontal="center" vertical="center" wrapText="1"/>
    </xf>
    <xf numFmtId="177" fontId="3" fillId="0" borderId="2" xfId="5" applyNumberFormat="1" applyFont="1" applyFill="1" applyBorder="1" applyAlignment="1">
      <alignment horizontal="right" vertical="center" wrapText="1"/>
    </xf>
    <xf numFmtId="177" fontId="0" fillId="0" borderId="2" xfId="0" applyNumberFormat="1" applyFill="1" applyBorder="1">
      <alignment vertical="center"/>
    </xf>
    <xf numFmtId="177" fontId="5" fillId="0" borderId="2" xfId="0" applyNumberFormat="1" applyFont="1" applyFill="1" applyBorder="1">
      <alignment vertical="center"/>
    </xf>
    <xf numFmtId="176" fontId="5" fillId="0" borderId="2" xfId="0" applyNumberFormat="1" applyFont="1" applyFill="1" applyBorder="1">
      <alignment vertical="center"/>
    </xf>
    <xf numFmtId="177" fontId="3" fillId="0" borderId="2" xfId="0" applyNumberFormat="1" applyFont="1" applyFill="1" applyBorder="1" applyAlignment="1">
      <alignment horizontal="right" vertical="center" wrapText="1"/>
    </xf>
    <xf numFmtId="0" fontId="6" fillId="0" borderId="2" xfId="49" applyFont="1" applyFill="1" applyBorder="1" applyAlignment="1">
      <alignment horizontal="left" vertical="center"/>
    </xf>
    <xf numFmtId="0" fontId="7" fillId="0" borderId="2" xfId="49" applyFont="1" applyFill="1" applyBorder="1" applyAlignment="1">
      <alignment horizontal="left" vertical="center"/>
    </xf>
    <xf numFmtId="0" fontId="3" fillId="0" borderId="2" xfId="49" applyFont="1" applyFill="1" applyBorder="1" applyAlignment="1">
      <alignment horizontal="left" vertical="center" indent="1"/>
    </xf>
    <xf numFmtId="4" fontId="0" fillId="0" borderId="0" xfId="0" applyNumberFormat="1" applyFill="1">
      <alignment vertical="center"/>
    </xf>
    <xf numFmtId="178" fontId="0" fillId="0" borderId="0" xfId="0" applyNumberFormat="1" applyFill="1">
      <alignment vertical="center"/>
    </xf>
    <xf numFmtId="179" fontId="3" fillId="0" borderId="2" xfId="0" applyNumberFormat="1" applyFont="1" applyFill="1" applyBorder="1">
      <alignment vertical="center"/>
    </xf>
    <xf numFmtId="177" fontId="3" fillId="0" borderId="3" xfId="0" applyNumberFormat="1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tabSelected="1" zoomScale="115" zoomScaleNormal="115" workbookViewId="0">
      <pane xSplit="2" ySplit="2" topLeftCell="C3" activePane="bottomRight" state="frozenSplit"/>
      <selection/>
      <selection pane="topRight"/>
      <selection pane="bottomLeft"/>
      <selection pane="bottomRight" activeCell="A1" sqref="A1:O1"/>
    </sheetView>
  </sheetViews>
  <sheetFormatPr defaultColWidth="9" defaultRowHeight="12"/>
  <cols>
    <col min="1" max="1" width="4" style="4" customWidth="1"/>
    <col min="2" max="2" width="36" style="4" customWidth="1"/>
    <col min="3" max="3" width="19.7142857142857" style="4" customWidth="1"/>
    <col min="4" max="4" width="17" style="4" customWidth="1"/>
    <col min="5" max="5" width="19.7142857142857" style="4" customWidth="1"/>
    <col min="6" max="6" width="18.5714285714286" style="4" customWidth="1"/>
    <col min="7" max="7" width="16.1428571428571" style="4" customWidth="1"/>
    <col min="8" max="8" width="18.2857142857143" style="4" customWidth="1"/>
    <col min="9" max="10" width="17" style="4" customWidth="1"/>
    <col min="11" max="11" width="18" style="4" customWidth="1"/>
    <col min="12" max="12" width="17.2857142857143" style="4" customWidth="1"/>
    <col min="13" max="13" width="16.5714285714286" style="4" customWidth="1"/>
    <col min="14" max="14" width="14.7142857142857" style="4" customWidth="1"/>
    <col min="15" max="15" width="17" style="4" customWidth="1"/>
    <col min="16" max="16384" width="9.14285714285714" style="4"/>
  </cols>
  <sheetData>
    <row r="1" ht="26.25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7.25" customHeight="1" spans="1:15">
      <c r="A2" s="6"/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</row>
    <row r="3" ht="15" customHeight="1" spans="1:15">
      <c r="A3" s="9"/>
      <c r="B3" s="10" t="s">
        <v>15</v>
      </c>
      <c r="C3" s="11">
        <f t="shared" ref="C3:O3" si="0">C4+C9+C26</f>
        <v>882786.221502</v>
      </c>
      <c r="D3" s="11">
        <f t="shared" si="0"/>
        <v>86873.218745</v>
      </c>
      <c r="E3" s="11">
        <f t="shared" si="0"/>
        <v>107863.460776</v>
      </c>
      <c r="F3" s="11">
        <f t="shared" si="0"/>
        <v>86523.159006</v>
      </c>
      <c r="G3" s="11">
        <f t="shared" si="0"/>
        <v>81197.14475</v>
      </c>
      <c r="H3" s="11">
        <f t="shared" si="0"/>
        <v>79770.9941200001</v>
      </c>
      <c r="I3" s="11">
        <f t="shared" si="0"/>
        <v>53645.683284</v>
      </c>
      <c r="J3" s="11">
        <f t="shared" si="0"/>
        <v>50665.452007</v>
      </c>
      <c r="K3" s="11">
        <f t="shared" si="0"/>
        <v>94922.942673</v>
      </c>
      <c r="L3" s="11">
        <f t="shared" si="0"/>
        <v>90485.968029</v>
      </c>
      <c r="M3" s="11">
        <f t="shared" si="0"/>
        <v>52173.944369</v>
      </c>
      <c r="N3" s="11">
        <f t="shared" si="0"/>
        <v>44628.201953</v>
      </c>
      <c r="O3" s="11">
        <f t="shared" si="0"/>
        <v>54036.05179</v>
      </c>
    </row>
    <row r="4" s="1" customFormat="1" ht="14.25" spans="1:15">
      <c r="A4" s="9"/>
      <c r="B4" s="10" t="s">
        <v>16</v>
      </c>
      <c r="C4" s="12">
        <f>SUM(D4:O4)</f>
        <v>23006.44</v>
      </c>
      <c r="D4" s="13">
        <f>SUM(D5:D8)</f>
        <v>408.36</v>
      </c>
      <c r="E4" s="13">
        <f t="shared" ref="E4:O4" si="1">SUM(E5:E8)</f>
        <v>933.93</v>
      </c>
      <c r="F4" s="13">
        <f t="shared" si="1"/>
        <v>2091.98</v>
      </c>
      <c r="G4" s="13">
        <f t="shared" si="1"/>
        <v>2437.49</v>
      </c>
      <c r="H4" s="13">
        <f t="shared" si="1"/>
        <v>4592.01</v>
      </c>
      <c r="I4" s="13">
        <f t="shared" si="1"/>
        <v>440.07</v>
      </c>
      <c r="J4" s="13">
        <f t="shared" si="1"/>
        <v>615.73</v>
      </c>
      <c r="K4" s="13">
        <f t="shared" si="1"/>
        <v>3206.07</v>
      </c>
      <c r="L4" s="13">
        <f t="shared" si="1"/>
        <v>685.49</v>
      </c>
      <c r="M4" s="13">
        <f t="shared" si="1"/>
        <v>4288.96</v>
      </c>
      <c r="N4" s="13">
        <f t="shared" si="1"/>
        <v>2063.62</v>
      </c>
      <c r="O4" s="13">
        <f t="shared" si="1"/>
        <v>1242.73</v>
      </c>
    </row>
    <row r="5" spans="1:15">
      <c r="A5" s="9"/>
      <c r="B5" s="14" t="s">
        <v>17</v>
      </c>
      <c r="C5" s="12">
        <f>SUM(D5:O5)</f>
        <v>22429.44</v>
      </c>
      <c r="D5" s="15">
        <v>393.36</v>
      </c>
      <c r="E5" s="15">
        <v>883.93</v>
      </c>
      <c r="F5" s="15">
        <v>2041.98</v>
      </c>
      <c r="G5" s="15">
        <v>2412.49</v>
      </c>
      <c r="H5" s="15">
        <v>4532.01</v>
      </c>
      <c r="I5" s="15">
        <v>399.07</v>
      </c>
      <c r="J5" s="15">
        <v>565.73</v>
      </c>
      <c r="K5" s="15">
        <v>3156.07</v>
      </c>
      <c r="L5" s="15">
        <v>669.49</v>
      </c>
      <c r="M5" s="15">
        <v>4198.96</v>
      </c>
      <c r="N5" s="15">
        <v>2008.62</v>
      </c>
      <c r="O5" s="15">
        <v>1167.73</v>
      </c>
    </row>
    <row r="6" spans="1:15">
      <c r="A6" s="9"/>
      <c r="B6" s="14" t="s">
        <v>18</v>
      </c>
      <c r="C6" s="12">
        <f>SUM(D6:O6)</f>
        <v>577</v>
      </c>
      <c r="D6" s="16">
        <v>15</v>
      </c>
      <c r="E6" s="16">
        <v>50</v>
      </c>
      <c r="F6" s="16">
        <v>50</v>
      </c>
      <c r="G6" s="16">
        <v>25</v>
      </c>
      <c r="H6" s="16">
        <v>60</v>
      </c>
      <c r="I6" s="16">
        <v>41</v>
      </c>
      <c r="J6" s="16">
        <v>50</v>
      </c>
      <c r="K6" s="16">
        <v>50</v>
      </c>
      <c r="L6" s="16">
        <v>16</v>
      </c>
      <c r="M6" s="16">
        <v>90</v>
      </c>
      <c r="N6" s="16">
        <v>55</v>
      </c>
      <c r="O6" s="16">
        <v>75</v>
      </c>
    </row>
    <row r="7" spans="1:15">
      <c r="A7" s="9"/>
      <c r="B7" s="14" t="s">
        <v>19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>
      <c r="A8" s="9"/>
      <c r="B8" s="14" t="s">
        <v>20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>
      <c r="A9" s="9"/>
      <c r="B9" s="10" t="s">
        <v>21</v>
      </c>
      <c r="C9" s="18">
        <f t="shared" ref="C9:O9" si="2">SUM(C10:C25)</f>
        <v>567802.108632</v>
      </c>
      <c r="D9" s="18">
        <f t="shared" si="2"/>
        <v>64655.90125</v>
      </c>
      <c r="E9" s="18">
        <f t="shared" si="2"/>
        <v>60036.22628</v>
      </c>
      <c r="F9" s="18">
        <f t="shared" si="2"/>
        <v>48151.12887</v>
      </c>
      <c r="G9" s="18">
        <f t="shared" si="2"/>
        <v>43035.94014</v>
      </c>
      <c r="H9" s="19">
        <f t="shared" si="2"/>
        <v>45578.22382</v>
      </c>
      <c r="I9" s="18">
        <f t="shared" si="2"/>
        <v>36636.88947</v>
      </c>
      <c r="J9" s="18">
        <f t="shared" si="2"/>
        <v>35868.83189</v>
      </c>
      <c r="K9" s="18">
        <f t="shared" si="2"/>
        <v>59015.90365</v>
      </c>
      <c r="L9" s="18">
        <f t="shared" si="2"/>
        <v>67213.370772</v>
      </c>
      <c r="M9" s="18">
        <f t="shared" si="2"/>
        <v>38871.87782</v>
      </c>
      <c r="N9" s="18">
        <f t="shared" si="2"/>
        <v>30440.45497</v>
      </c>
      <c r="O9" s="18">
        <f t="shared" si="2"/>
        <v>38297.3597</v>
      </c>
    </row>
    <row r="10" ht="18" customHeight="1" spans="1:15">
      <c r="A10" s="9"/>
      <c r="B10" s="14" t="s">
        <v>22</v>
      </c>
      <c r="C10" s="20">
        <f>SUM(D10:O10)</f>
        <v>8622.1</v>
      </c>
      <c r="D10" s="20">
        <v>591.9</v>
      </c>
      <c r="E10" s="20">
        <v>883.6</v>
      </c>
      <c r="F10" s="20">
        <v>922.5</v>
      </c>
      <c r="G10" s="20">
        <v>812.6</v>
      </c>
      <c r="H10" s="20">
        <v>1018.4</v>
      </c>
      <c r="I10" s="20">
        <v>686.8</v>
      </c>
      <c r="J10" s="20">
        <v>605.1</v>
      </c>
      <c r="K10" s="20">
        <v>650.5</v>
      </c>
      <c r="L10" s="20">
        <v>735.2</v>
      </c>
      <c r="M10" s="20">
        <v>582.9</v>
      </c>
      <c r="N10" s="20">
        <v>482.5</v>
      </c>
      <c r="O10" s="20">
        <v>650.1</v>
      </c>
    </row>
    <row r="11" ht="17.25" customHeight="1" spans="1:15">
      <c r="A11" s="9"/>
      <c r="B11" s="14" t="s">
        <v>23</v>
      </c>
      <c r="C11" s="20">
        <f t="shared" ref="C11:C25" si="3">SUM(D11:O11)</f>
        <v>202047.478092</v>
      </c>
      <c r="D11" s="20">
        <v>16372.784</v>
      </c>
      <c r="E11" s="20">
        <v>18378.608</v>
      </c>
      <c r="F11" s="20">
        <v>17973.5922</v>
      </c>
      <c r="G11" s="20">
        <v>17109.1968</v>
      </c>
      <c r="H11" s="20">
        <v>18665.367</v>
      </c>
      <c r="I11" s="20">
        <v>15728.67096</v>
      </c>
      <c r="J11" s="20">
        <v>16072.3594</v>
      </c>
      <c r="K11" s="20">
        <v>18377.496</v>
      </c>
      <c r="L11" s="20">
        <v>17390.537732</v>
      </c>
      <c r="M11" s="20">
        <v>15866.592</v>
      </c>
      <c r="N11" s="20">
        <v>14788.406</v>
      </c>
      <c r="O11" s="20">
        <v>15323.868</v>
      </c>
    </row>
    <row r="12" ht="18" customHeight="1" spans="1:15">
      <c r="A12" s="9"/>
      <c r="B12" s="14" t="s">
        <v>24</v>
      </c>
      <c r="C12" s="20">
        <f t="shared" si="3"/>
        <v>85368.76</v>
      </c>
      <c r="D12" s="20">
        <v>32031.76</v>
      </c>
      <c r="E12" s="20">
        <v>12519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14814</v>
      </c>
      <c r="L12" s="20">
        <v>26004</v>
      </c>
      <c r="M12" s="20">
        <v>0</v>
      </c>
      <c r="N12" s="20">
        <v>0</v>
      </c>
      <c r="O12" s="20">
        <v>0</v>
      </c>
    </row>
    <row r="13" ht="18" customHeight="1" spans="1:15">
      <c r="A13" s="9"/>
      <c r="B13" s="21" t="s">
        <v>25</v>
      </c>
      <c r="C13" s="20">
        <f t="shared" si="3"/>
        <v>23500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4700</v>
      </c>
      <c r="J13" s="20">
        <v>4700</v>
      </c>
      <c r="K13" s="20">
        <v>0</v>
      </c>
      <c r="L13" s="20">
        <v>4700</v>
      </c>
      <c r="M13" s="20">
        <v>4700</v>
      </c>
      <c r="N13" s="20">
        <v>0</v>
      </c>
      <c r="O13" s="20">
        <v>4700</v>
      </c>
    </row>
    <row r="14" s="1" customFormat="1" ht="14.25" spans="1:15">
      <c r="A14" s="9"/>
      <c r="B14" s="14" t="s">
        <v>26</v>
      </c>
      <c r="C14" s="20">
        <f t="shared" si="3"/>
        <v>19626</v>
      </c>
      <c r="D14" s="13">
        <v>1460</v>
      </c>
      <c r="E14" s="13">
        <v>1785</v>
      </c>
      <c r="F14" s="13">
        <v>1980</v>
      </c>
      <c r="G14" s="13">
        <v>1958</v>
      </c>
      <c r="H14" s="13">
        <v>1810</v>
      </c>
      <c r="I14" s="13">
        <v>1451</v>
      </c>
      <c r="J14" s="13">
        <v>1421</v>
      </c>
      <c r="K14" s="13">
        <v>1704</v>
      </c>
      <c r="L14" s="13">
        <v>1649</v>
      </c>
      <c r="M14" s="13">
        <v>1456</v>
      </c>
      <c r="N14" s="13">
        <v>1479</v>
      </c>
      <c r="O14" s="13">
        <v>1473</v>
      </c>
    </row>
    <row r="15" ht="13.5" customHeight="1" spans="1:15">
      <c r="A15" s="9"/>
      <c r="B15" s="14" t="s">
        <v>27</v>
      </c>
      <c r="C15" s="20">
        <f t="shared" si="3"/>
        <v>11964.25</v>
      </c>
      <c r="D15" s="16">
        <v>546.55</v>
      </c>
      <c r="E15" s="16">
        <v>599.54</v>
      </c>
      <c r="F15" s="16">
        <v>1102.18</v>
      </c>
      <c r="G15" s="16">
        <v>581.28</v>
      </c>
      <c r="H15" s="16">
        <v>1600.35</v>
      </c>
      <c r="I15" s="16">
        <v>339.34</v>
      </c>
      <c r="J15" s="16">
        <v>303.9</v>
      </c>
      <c r="K15" s="16">
        <v>1886.11</v>
      </c>
      <c r="L15" s="16">
        <v>515.86</v>
      </c>
      <c r="M15" s="16">
        <v>2725.24</v>
      </c>
      <c r="N15" s="16">
        <v>687.91</v>
      </c>
      <c r="O15" s="16">
        <v>1075.99</v>
      </c>
    </row>
    <row r="16" ht="15.75" customHeight="1" spans="1:15">
      <c r="A16" s="9"/>
      <c r="B16" s="14" t="s">
        <v>28</v>
      </c>
      <c r="C16" s="20">
        <f t="shared" si="3"/>
        <v>63.23</v>
      </c>
      <c r="D16" s="17">
        <v>3.87321</v>
      </c>
      <c r="E16" s="17">
        <v>5.95182</v>
      </c>
      <c r="F16" s="17">
        <v>10.56047</v>
      </c>
      <c r="G16" s="17">
        <v>9.5415</v>
      </c>
      <c r="H16" s="17">
        <v>8.84346</v>
      </c>
      <c r="I16" s="17">
        <v>3.86385</v>
      </c>
      <c r="J16" s="17">
        <v>2.30985</v>
      </c>
      <c r="K16" s="17">
        <v>5.70477</v>
      </c>
      <c r="L16" s="17">
        <v>3.19722</v>
      </c>
      <c r="M16" s="17">
        <v>2.931</v>
      </c>
      <c r="N16" s="17">
        <v>2.81331</v>
      </c>
      <c r="O16" s="17">
        <v>3.63954</v>
      </c>
    </row>
    <row r="17" spans="1:15">
      <c r="A17" s="9"/>
      <c r="B17" s="14" t="s">
        <v>29</v>
      </c>
      <c r="C17" s="20">
        <f t="shared" si="3"/>
        <v>8842.66</v>
      </c>
      <c r="D17" s="13">
        <v>638.04</v>
      </c>
      <c r="E17" s="13">
        <v>516.53</v>
      </c>
      <c r="F17" s="13">
        <v>1002</v>
      </c>
      <c r="G17" s="13">
        <v>845.83</v>
      </c>
      <c r="H17" s="13">
        <v>1448.09</v>
      </c>
      <c r="I17" s="13">
        <v>484.64</v>
      </c>
      <c r="J17" s="13">
        <v>526.19</v>
      </c>
      <c r="K17" s="13">
        <v>774.12</v>
      </c>
      <c r="L17" s="13">
        <v>866.72</v>
      </c>
      <c r="M17" s="13">
        <v>605.54</v>
      </c>
      <c r="N17" s="13">
        <v>493.23</v>
      </c>
      <c r="O17" s="13">
        <v>641.73</v>
      </c>
    </row>
    <row r="18" ht="18" customHeight="1" spans="1:15">
      <c r="A18" s="9"/>
      <c r="B18" s="14" t="s">
        <v>30</v>
      </c>
      <c r="C18" s="20">
        <f t="shared" si="3"/>
        <v>7632.81</v>
      </c>
      <c r="D18" s="13">
        <v>700.55</v>
      </c>
      <c r="E18" s="13">
        <v>2717.16</v>
      </c>
      <c r="F18" s="13">
        <v>424.98</v>
      </c>
      <c r="G18" s="13">
        <v>2</v>
      </c>
      <c r="H18" s="13"/>
      <c r="I18" s="13"/>
      <c r="J18" s="13">
        <v>991.54</v>
      </c>
      <c r="K18" s="13">
        <v>1000.56</v>
      </c>
      <c r="L18" s="13">
        <v>1796.02</v>
      </c>
      <c r="M18" s="13"/>
      <c r="N18" s="13"/>
      <c r="O18" s="13"/>
    </row>
    <row r="19" ht="18" customHeight="1" spans="1:15">
      <c r="A19" s="9"/>
      <c r="B19" s="14" t="s">
        <v>31</v>
      </c>
      <c r="C19" s="20">
        <f t="shared" si="3"/>
        <v>92361.97</v>
      </c>
      <c r="D19" s="13">
        <v>5693.02</v>
      </c>
      <c r="E19" s="13">
        <v>11681.14</v>
      </c>
      <c r="F19" s="13">
        <v>11781.43</v>
      </c>
      <c r="G19" s="13">
        <v>10337.4</v>
      </c>
      <c r="H19" s="13">
        <f>9794.86-3.04</f>
        <v>9791.82</v>
      </c>
      <c r="I19" s="13">
        <f>5841.98-5.3</f>
        <v>5836.68</v>
      </c>
      <c r="J19" s="26">
        <v>5080.62</v>
      </c>
      <c r="K19" s="13">
        <v>9844.47</v>
      </c>
      <c r="L19" s="13">
        <v>4573.98</v>
      </c>
      <c r="M19" s="13">
        <f>5737.94-12.1</f>
        <v>5725.84</v>
      </c>
      <c r="N19" s="13">
        <f>5454.25-21.85</f>
        <v>5432.4</v>
      </c>
      <c r="O19" s="13">
        <f>6587.32-4.15</f>
        <v>6583.17</v>
      </c>
    </row>
    <row r="20" ht="18.75" customHeight="1" spans="1:15">
      <c r="A20" s="9"/>
      <c r="B20" s="21" t="s">
        <v>32</v>
      </c>
      <c r="C20" s="20">
        <f t="shared" si="3"/>
        <v>14083.61</v>
      </c>
      <c r="D20" s="13">
        <v>859.4544</v>
      </c>
      <c r="E20" s="13">
        <v>1688.0085</v>
      </c>
      <c r="F20" s="13">
        <v>2182.0097</v>
      </c>
      <c r="G20" s="13">
        <v>1692.4547</v>
      </c>
      <c r="H20" s="13">
        <v>1740.018</v>
      </c>
      <c r="I20" s="13">
        <v>784.6392</v>
      </c>
      <c r="J20" s="13">
        <v>620.1164</v>
      </c>
      <c r="K20" s="13">
        <v>1557.2374</v>
      </c>
      <c r="L20" s="13">
        <v>638.4688</v>
      </c>
      <c r="M20" s="13">
        <f>753.813-89.6095</f>
        <v>664.2035</v>
      </c>
      <c r="N20" s="13">
        <v>698.4113</v>
      </c>
      <c r="O20" s="13">
        <v>958.5881</v>
      </c>
    </row>
    <row r="21" ht="21" customHeight="1" spans="1:15">
      <c r="A21" s="9"/>
      <c r="B21" s="22" t="s">
        <v>33</v>
      </c>
      <c r="C21" s="20">
        <f t="shared" si="3"/>
        <v>566.95384</v>
      </c>
      <c r="D21" s="13">
        <v>28.34744</v>
      </c>
      <c r="E21" s="13">
        <v>76.35856</v>
      </c>
      <c r="F21" s="13">
        <v>52.4356</v>
      </c>
      <c r="G21" s="13">
        <v>68.73584</v>
      </c>
      <c r="H21" s="13">
        <v>54.07936</v>
      </c>
      <c r="I21" s="13">
        <v>28.27736</v>
      </c>
      <c r="J21" s="13">
        <v>17.52264</v>
      </c>
      <c r="K21" s="13">
        <v>76.79048</v>
      </c>
      <c r="L21" s="13">
        <v>31.86872</v>
      </c>
      <c r="M21" s="13">
        <v>41.57112</v>
      </c>
      <c r="N21" s="13">
        <v>28.33016</v>
      </c>
      <c r="O21" s="13">
        <v>62.63656</v>
      </c>
    </row>
    <row r="22" ht="12.75" customHeight="1" spans="1:15">
      <c r="A22" s="9"/>
      <c r="B22" s="14" t="s">
        <v>34</v>
      </c>
      <c r="C22" s="20">
        <f t="shared" si="3"/>
        <v>0</v>
      </c>
      <c r="D22" s="17">
        <v>0</v>
      </c>
      <c r="E22" s="17">
        <v>0</v>
      </c>
      <c r="F22" s="13"/>
      <c r="G22" s="17"/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</row>
    <row r="23" ht="13.5" customHeight="1" spans="1:15">
      <c r="A23" s="9"/>
      <c r="B23" s="14" t="s">
        <v>35</v>
      </c>
      <c r="C23" s="20">
        <f t="shared" si="3"/>
        <v>6890</v>
      </c>
      <c r="D23" s="13">
        <v>412</v>
      </c>
      <c r="E23" s="13">
        <v>625</v>
      </c>
      <c r="F23" s="13">
        <v>620</v>
      </c>
      <c r="G23" s="13">
        <v>414</v>
      </c>
      <c r="H23" s="13">
        <v>627</v>
      </c>
      <c r="I23" s="13">
        <v>617</v>
      </c>
      <c r="J23" s="13">
        <v>412</v>
      </c>
      <c r="K23" s="13">
        <v>633</v>
      </c>
      <c r="L23" s="13">
        <v>647</v>
      </c>
      <c r="M23" s="13">
        <v>617</v>
      </c>
      <c r="N23" s="13">
        <v>639</v>
      </c>
      <c r="O23" s="13">
        <v>627</v>
      </c>
    </row>
    <row r="24" spans="1:15">
      <c r="A24" s="9"/>
      <c r="B24" s="14" t="s">
        <v>36</v>
      </c>
      <c r="C24" s="20">
        <f t="shared" si="3"/>
        <v>74671.6432</v>
      </c>
      <c r="D24" s="13">
        <v>4840.8582</v>
      </c>
      <c r="E24" s="13">
        <v>7895.9634</v>
      </c>
      <c r="F24" s="13">
        <v>7843.0209</v>
      </c>
      <c r="G24" s="13">
        <v>7047.7553</v>
      </c>
      <c r="H24" s="13">
        <v>8046.584</v>
      </c>
      <c r="I24" s="13">
        <v>5484.4011</v>
      </c>
      <c r="J24" s="13">
        <v>4711.1936</v>
      </c>
      <c r="K24" s="13">
        <v>7022.81</v>
      </c>
      <c r="L24" s="13">
        <v>5520.0033</v>
      </c>
      <c r="M24" s="13">
        <v>5318.0457</v>
      </c>
      <c r="N24" s="13">
        <v>5267.5942</v>
      </c>
      <c r="O24" s="13">
        <v>5673.4135</v>
      </c>
    </row>
    <row r="25" spans="1:15">
      <c r="A25" s="9"/>
      <c r="B25" s="14" t="s">
        <v>37</v>
      </c>
      <c r="C25" s="20">
        <f t="shared" si="3"/>
        <v>11560.6435</v>
      </c>
      <c r="D25" s="13">
        <v>476.764</v>
      </c>
      <c r="E25" s="13">
        <v>664.366</v>
      </c>
      <c r="F25" s="13">
        <v>2256.42</v>
      </c>
      <c r="G25" s="13">
        <v>2157.146</v>
      </c>
      <c r="H25" s="13">
        <v>767.672</v>
      </c>
      <c r="I25" s="13">
        <v>491.577</v>
      </c>
      <c r="J25" s="13">
        <v>404.98</v>
      </c>
      <c r="K25" s="13">
        <v>669.105</v>
      </c>
      <c r="L25" s="13">
        <v>2141.515</v>
      </c>
      <c r="M25" s="13">
        <f>476.405+89.6095</f>
        <v>566.0145</v>
      </c>
      <c r="N25" s="13">
        <v>440.86</v>
      </c>
      <c r="O25" s="13">
        <v>524.224</v>
      </c>
    </row>
    <row r="26" s="2" customFormat="1" ht="14.25" spans="1:15">
      <c r="A26" s="9"/>
      <c r="B26" s="10" t="s">
        <v>38</v>
      </c>
      <c r="C26" s="18">
        <f t="shared" ref="C26:O26" si="4">SUM(C27:C46)</f>
        <v>291977.67287</v>
      </c>
      <c r="D26" s="18">
        <f t="shared" si="4"/>
        <v>21808.957495</v>
      </c>
      <c r="E26" s="18">
        <f t="shared" si="4"/>
        <v>46893.304496</v>
      </c>
      <c r="F26" s="18">
        <f t="shared" si="4"/>
        <v>36280.050136</v>
      </c>
      <c r="G26" s="18">
        <f t="shared" si="4"/>
        <v>35723.71461</v>
      </c>
      <c r="H26" s="18">
        <f t="shared" si="4"/>
        <v>29600.7603000001</v>
      </c>
      <c r="I26" s="18">
        <f t="shared" si="4"/>
        <v>16568.723814</v>
      </c>
      <c r="J26" s="18">
        <f t="shared" si="4"/>
        <v>14180.890117</v>
      </c>
      <c r="K26" s="18">
        <f t="shared" si="4"/>
        <v>32700.969023</v>
      </c>
      <c r="L26" s="18">
        <f t="shared" si="4"/>
        <v>22587.107257</v>
      </c>
      <c r="M26" s="18">
        <f t="shared" si="4"/>
        <v>9013.10654899999</v>
      </c>
      <c r="N26" s="18">
        <f t="shared" si="4"/>
        <v>12124.126983</v>
      </c>
      <c r="O26" s="18">
        <f t="shared" si="4"/>
        <v>14495.96209</v>
      </c>
    </row>
    <row r="27" ht="15" customHeight="1" spans="1:15">
      <c r="A27" s="9"/>
      <c r="B27" s="23" t="s">
        <v>39</v>
      </c>
      <c r="C27" s="13">
        <f>SUM(D27:O27)</f>
        <v>10113.429</v>
      </c>
      <c r="D27" s="13">
        <v>848.417</v>
      </c>
      <c r="E27" s="13">
        <v>1499.276</v>
      </c>
      <c r="F27" s="13">
        <v>514.7</v>
      </c>
      <c r="G27" s="13">
        <v>903.474</v>
      </c>
      <c r="H27" s="13">
        <v>383.406</v>
      </c>
      <c r="I27" s="13">
        <v>576.91</v>
      </c>
      <c r="J27" s="13">
        <v>938.168</v>
      </c>
      <c r="K27" s="13">
        <v>1854.856</v>
      </c>
      <c r="L27" s="13">
        <v>1081.114</v>
      </c>
      <c r="M27" s="13">
        <v>550.382</v>
      </c>
      <c r="N27" s="13">
        <v>592.284</v>
      </c>
      <c r="O27" s="13">
        <v>370.442</v>
      </c>
    </row>
    <row r="28" ht="16.5" customHeight="1" spans="1:15">
      <c r="A28" s="9"/>
      <c r="B28" s="23" t="s">
        <v>40</v>
      </c>
      <c r="C28" s="13">
        <f t="shared" ref="C28:C45" si="5">SUM(D28:O28)</f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ht="18" customHeight="1" spans="1:15">
      <c r="A29" s="9"/>
      <c r="B29" s="23" t="s">
        <v>41</v>
      </c>
      <c r="C29" s="13">
        <f t="shared" si="5"/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ht="18" customHeight="1" spans="1:15">
      <c r="A30" s="9"/>
      <c r="B30" s="23" t="s">
        <v>42</v>
      </c>
      <c r="C30" s="13">
        <f t="shared" si="5"/>
        <v>4602.51</v>
      </c>
      <c r="D30" s="13">
        <v>311.02</v>
      </c>
      <c r="E30" s="13">
        <v>385.11</v>
      </c>
      <c r="F30" s="13">
        <v>424.99</v>
      </c>
      <c r="G30" s="13">
        <v>401.22</v>
      </c>
      <c r="H30" s="13">
        <f>2477.56-1130.56-185</f>
        <v>1162</v>
      </c>
      <c r="I30" s="13">
        <v>220.63</v>
      </c>
      <c r="J30" s="13">
        <v>223.4</v>
      </c>
      <c r="K30" s="13">
        <v>422.23</v>
      </c>
      <c r="L30" s="13">
        <v>311.03</v>
      </c>
      <c r="M30" s="13">
        <v>222.25</v>
      </c>
      <c r="N30" s="13">
        <v>155.91</v>
      </c>
      <c r="O30" s="13">
        <v>362.72</v>
      </c>
    </row>
    <row r="31" ht="18" customHeight="1" spans="1:15">
      <c r="A31" s="9"/>
      <c r="B31" s="23" t="s">
        <v>43</v>
      </c>
      <c r="C31" s="13">
        <f t="shared" si="5"/>
        <v>23195.4</v>
      </c>
      <c r="D31" s="13">
        <v>690.99</v>
      </c>
      <c r="E31" s="13">
        <v>4434.82</v>
      </c>
      <c r="F31" s="13">
        <v>3761.93</v>
      </c>
      <c r="G31" s="13">
        <v>1164.18</v>
      </c>
      <c r="H31" s="13">
        <f>1351.75+1130.56+185</f>
        <v>2667.31</v>
      </c>
      <c r="I31" s="13">
        <v>1409.02</v>
      </c>
      <c r="J31" s="13">
        <v>2303.94</v>
      </c>
      <c r="K31" s="13">
        <v>3152.91</v>
      </c>
      <c r="L31" s="13">
        <v>840.43</v>
      </c>
      <c r="M31" s="13">
        <v>400.12</v>
      </c>
      <c r="N31" s="13">
        <v>1165.9</v>
      </c>
      <c r="O31" s="13">
        <v>1203.85</v>
      </c>
    </row>
    <row r="32" ht="18" customHeight="1" spans="1:15">
      <c r="A32" s="9"/>
      <c r="B32" s="23" t="s">
        <v>44</v>
      </c>
      <c r="C32" s="13">
        <f t="shared" si="5"/>
        <v>1264.8</v>
      </c>
      <c r="D32" s="13">
        <v>39.2</v>
      </c>
      <c r="E32" s="13">
        <v>125.6</v>
      </c>
      <c r="F32" s="13">
        <v>57.2</v>
      </c>
      <c r="G32" s="13">
        <v>84.4</v>
      </c>
      <c r="H32" s="13">
        <v>66.4</v>
      </c>
      <c r="I32" s="13">
        <v>32</v>
      </c>
      <c r="J32" s="13">
        <v>27.2</v>
      </c>
      <c r="K32" s="13">
        <v>604</v>
      </c>
      <c r="L32" s="13">
        <v>36.8</v>
      </c>
      <c r="M32" s="13">
        <v>58.4</v>
      </c>
      <c r="N32" s="13">
        <v>33.2</v>
      </c>
      <c r="O32" s="13">
        <v>100.4</v>
      </c>
    </row>
    <row r="33" ht="18" customHeight="1" spans="1:15">
      <c r="A33" s="9"/>
      <c r="B33" s="23" t="s">
        <v>45</v>
      </c>
      <c r="C33" s="13">
        <f t="shared" si="5"/>
        <v>8102.3196</v>
      </c>
      <c r="D33" s="13">
        <v>666.5556</v>
      </c>
      <c r="E33" s="13">
        <v>789.284</v>
      </c>
      <c r="F33" s="13">
        <v>1036.8704</v>
      </c>
      <c r="G33" s="13">
        <v>1005.7848</v>
      </c>
      <c r="H33" s="13">
        <v>270.2036</v>
      </c>
      <c r="I33" s="13">
        <v>770.798</v>
      </c>
      <c r="J33" s="13">
        <v>812.214</v>
      </c>
      <c r="K33" s="13">
        <v>271.4676</v>
      </c>
      <c r="L33" s="13">
        <v>456.878</v>
      </c>
      <c r="M33" s="13">
        <v>689.03</v>
      </c>
      <c r="N33" s="13">
        <v>665.7208</v>
      </c>
      <c r="O33" s="13">
        <v>667.5128</v>
      </c>
    </row>
    <row r="34" s="3" customFormat="1" ht="18" customHeight="1" spans="1:15">
      <c r="A34" s="9"/>
      <c r="B34" s="23" t="s">
        <v>46</v>
      </c>
      <c r="C34" s="13">
        <f t="shared" si="5"/>
        <v>20276.70739</v>
      </c>
      <c r="D34" s="13">
        <v>2216.234951</v>
      </c>
      <c r="E34" s="13">
        <v>1791.714512</v>
      </c>
      <c r="F34" s="13">
        <v>1601.075452</v>
      </c>
      <c r="G34" s="13">
        <f>1974.541289+0.00415100001555402</f>
        <v>1974.54544000002</v>
      </c>
      <c r="H34" s="13">
        <v>3083.388049</v>
      </c>
      <c r="I34" s="13">
        <v>1048.718459</v>
      </c>
      <c r="J34" s="13">
        <v>1219.548056</v>
      </c>
      <c r="K34" s="13">
        <v>2388.246586</v>
      </c>
      <c r="L34" s="13">
        <v>1348.802196</v>
      </c>
      <c r="M34" s="13">
        <v>1273.991839</v>
      </c>
      <c r="N34" s="13">
        <v>1113.26194</v>
      </c>
      <c r="O34" s="13">
        <f>1217.182417-0.00250699999014614</f>
        <v>1217.17991000001</v>
      </c>
    </row>
    <row r="35" s="3" customFormat="1" ht="18" customHeight="1" spans="1:15">
      <c r="A35" s="9"/>
      <c r="B35" s="23" t="s">
        <v>47</v>
      </c>
      <c r="C35" s="13">
        <f t="shared" si="5"/>
        <v>24271.147</v>
      </c>
      <c r="D35" s="13">
        <v>2512.512</v>
      </c>
      <c r="E35" s="13">
        <v>2265.975</v>
      </c>
      <c r="F35" s="13">
        <v>2228.351</v>
      </c>
      <c r="G35" s="13">
        <v>2138.184</v>
      </c>
      <c r="H35" s="13">
        <v>2370.564</v>
      </c>
      <c r="I35" s="13">
        <v>1340.656</v>
      </c>
      <c r="J35" s="13">
        <v>1483.302</v>
      </c>
      <c r="K35" s="13">
        <v>3108.222</v>
      </c>
      <c r="L35" s="13">
        <v>1313.59</v>
      </c>
      <c r="M35" s="13">
        <v>1582.778</v>
      </c>
      <c r="N35" s="13">
        <v>2160.586</v>
      </c>
      <c r="O35" s="13">
        <v>1766.427</v>
      </c>
    </row>
    <row r="36" ht="18" customHeight="1" spans="1:15">
      <c r="A36" s="9"/>
      <c r="B36" s="23" t="s">
        <v>48</v>
      </c>
      <c r="C36" s="13">
        <f t="shared" si="5"/>
        <v>19807.11</v>
      </c>
      <c r="D36" s="13">
        <v>553.76</v>
      </c>
      <c r="E36" s="13">
        <v>690</v>
      </c>
      <c r="F36" s="13">
        <v>3726.96</v>
      </c>
      <c r="G36" s="13">
        <v>1218.5</v>
      </c>
      <c r="H36" s="13">
        <v>2826.47</v>
      </c>
      <c r="I36" s="13">
        <v>2444.86</v>
      </c>
      <c r="J36" s="13">
        <v>1102.69</v>
      </c>
      <c r="K36" s="13">
        <v>5151.93</v>
      </c>
      <c r="L36" s="13">
        <v>1045.5</v>
      </c>
      <c r="M36" s="13">
        <v>125.09</v>
      </c>
      <c r="N36" s="13">
        <v>404.02</v>
      </c>
      <c r="O36" s="13">
        <v>517.33</v>
      </c>
    </row>
    <row r="37" ht="18" customHeight="1" spans="1:15">
      <c r="A37" s="9"/>
      <c r="B37" s="23" t="s">
        <v>49</v>
      </c>
      <c r="C37" s="13">
        <f t="shared" si="5"/>
        <v>17944</v>
      </c>
      <c r="D37" s="13">
        <v>2000</v>
      </c>
      <c r="E37" s="13">
        <f>16000.52-2459.03</f>
        <v>13541.49</v>
      </c>
      <c r="F37" s="13">
        <v>0</v>
      </c>
      <c r="G37" s="13">
        <v>0</v>
      </c>
      <c r="H37" s="13">
        <v>2402.51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</row>
    <row r="38" ht="18" customHeight="1" spans="1:15">
      <c r="A38" s="9"/>
      <c r="B38" s="23" t="s">
        <v>50</v>
      </c>
      <c r="C38" s="13">
        <f t="shared" si="5"/>
        <v>136678.545366</v>
      </c>
      <c r="D38" s="13">
        <v>10234.88616</v>
      </c>
      <c r="E38" s="13">
        <f>16363.186956+2459.03</f>
        <v>18822.216956</v>
      </c>
      <c r="F38" s="13">
        <f>19883.197606+621.414265999994+80.6115259998972</f>
        <v>20585.2233979999</v>
      </c>
      <c r="G38" s="13">
        <v>22021.09317</v>
      </c>
      <c r="H38" s="13">
        <v>10690.91166</v>
      </c>
      <c r="I38" s="13">
        <v>8644.159174</v>
      </c>
      <c r="J38" s="13">
        <v>5359.234217</v>
      </c>
      <c r="K38" s="13">
        <f>14855.834238+772.87+0.00229899997066241</f>
        <v>15628.706537</v>
      </c>
      <c r="L38" s="13">
        <f>9626.054897+2514.41+0.000664000021060929</f>
        <v>12140.465561</v>
      </c>
      <c r="M38" s="13">
        <f>4540.295869-1969.58-0.00115900000673719</f>
        <v>2570.71470999999</v>
      </c>
      <c r="N38" s="13">
        <f>7118.145313-1939.12+0.00393000002077315</f>
        <v>5179.02924300002</v>
      </c>
      <c r="O38" s="13">
        <v>4801.90458</v>
      </c>
    </row>
    <row r="39" ht="18" customHeight="1" spans="1:15">
      <c r="A39" s="9"/>
      <c r="B39" s="23" t="s">
        <v>51</v>
      </c>
      <c r="C39" s="13">
        <f t="shared" si="5"/>
        <v>1000</v>
      </c>
      <c r="D39" s="17">
        <v>79.3777</v>
      </c>
      <c r="E39" s="17">
        <v>206.8069</v>
      </c>
      <c r="F39" s="17">
        <v>91.6055</v>
      </c>
      <c r="G39" s="17">
        <v>63.4932</v>
      </c>
      <c r="H39" s="17">
        <v>26.6594</v>
      </c>
      <c r="I39" s="17">
        <v>33.0341</v>
      </c>
      <c r="J39" s="17">
        <v>50.1618</v>
      </c>
      <c r="K39" s="17">
        <v>103.1351</v>
      </c>
      <c r="L39" s="17">
        <v>132.9904</v>
      </c>
      <c r="M39" s="17">
        <v>42.247</v>
      </c>
      <c r="N39" s="17">
        <v>44.0131</v>
      </c>
      <c r="O39" s="17">
        <v>126.4758</v>
      </c>
    </row>
    <row r="40" ht="18" customHeight="1" spans="1:15">
      <c r="A40" s="9"/>
      <c r="B40" s="23" t="s">
        <v>52</v>
      </c>
      <c r="C40" s="13">
        <f t="shared" si="5"/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ht="18" customHeight="1" spans="1:15">
      <c r="A41" s="9"/>
      <c r="B41" s="23" t="s">
        <v>53</v>
      </c>
      <c r="C41" s="13">
        <f t="shared" si="5"/>
        <v>6812.33</v>
      </c>
      <c r="D41" s="13">
        <v>0</v>
      </c>
      <c r="E41" s="13">
        <v>2000</v>
      </c>
      <c r="F41" s="13">
        <v>0</v>
      </c>
      <c r="G41" s="13">
        <v>2200</v>
      </c>
      <c r="H41" s="13">
        <v>112.33</v>
      </c>
      <c r="I41" s="13">
        <v>0</v>
      </c>
      <c r="J41" s="13">
        <v>0</v>
      </c>
      <c r="K41" s="13">
        <v>0</v>
      </c>
      <c r="L41" s="13">
        <v>1000</v>
      </c>
      <c r="M41" s="13">
        <v>0</v>
      </c>
      <c r="N41" s="13">
        <v>0</v>
      </c>
      <c r="O41" s="13">
        <v>1500</v>
      </c>
    </row>
    <row r="42" ht="18" customHeight="1" spans="1:15">
      <c r="A42" s="9"/>
      <c r="B42" s="23" t="s">
        <v>54</v>
      </c>
      <c r="C42" s="13">
        <f t="shared" si="5"/>
        <v>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ht="18" customHeight="1" spans="1:15">
      <c r="A43" s="9"/>
      <c r="B43" s="23" t="s">
        <v>55</v>
      </c>
      <c r="C43" s="13">
        <f t="shared" si="5"/>
        <v>257.55</v>
      </c>
      <c r="D43" s="13">
        <v>8.7</v>
      </c>
      <c r="E43" s="13">
        <v>0.9</v>
      </c>
      <c r="F43" s="13">
        <v>0</v>
      </c>
      <c r="G43" s="13">
        <v>1.5</v>
      </c>
      <c r="H43" s="13">
        <v>2.7</v>
      </c>
      <c r="I43" s="13">
        <v>2.1</v>
      </c>
      <c r="J43" s="13">
        <v>3</v>
      </c>
      <c r="K43" s="13">
        <v>4.8</v>
      </c>
      <c r="L43" s="13">
        <v>1.2</v>
      </c>
      <c r="M43" s="13">
        <f>640.3-409.75</f>
        <v>230.55</v>
      </c>
      <c r="N43" s="27">
        <v>1.2</v>
      </c>
      <c r="O43" s="13">
        <v>0.9</v>
      </c>
    </row>
    <row r="44" ht="18" customHeight="1" spans="1:15">
      <c r="A44" s="9"/>
      <c r="B44" s="23" t="s">
        <v>56</v>
      </c>
      <c r="C44" s="13">
        <f t="shared" si="5"/>
        <v>15332.8281</v>
      </c>
      <c r="D44" s="13">
        <v>91.0041</v>
      </c>
      <c r="E44" s="13">
        <v>76.7214</v>
      </c>
      <c r="F44" s="13">
        <v>2126.43</v>
      </c>
      <c r="G44" s="13">
        <v>2547.34</v>
      </c>
      <c r="H44" s="13">
        <v>3222.427</v>
      </c>
      <c r="I44" s="13">
        <v>40.5814</v>
      </c>
      <c r="J44" s="13">
        <v>602.177</v>
      </c>
      <c r="K44" s="13">
        <v>10.4652</v>
      </c>
      <c r="L44" s="13">
        <v>2878.3071</v>
      </c>
      <c r="M44" s="13">
        <f>857.803+409.75</f>
        <v>1267.553</v>
      </c>
      <c r="N44" s="13">
        <v>609.0019</v>
      </c>
      <c r="O44" s="13">
        <v>1860.82</v>
      </c>
    </row>
    <row r="45" ht="18" customHeight="1" spans="1:15">
      <c r="A45" s="9"/>
      <c r="B45" s="23" t="s">
        <v>57</v>
      </c>
      <c r="C45" s="13">
        <f t="shared" si="5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ht="18" customHeight="1" spans="1:15">
      <c r="A46" s="9"/>
      <c r="B46" s="23" t="s">
        <v>58</v>
      </c>
      <c r="C46" s="13">
        <f t="shared" ref="C46" si="6">SUM(D46:O46)</f>
        <v>2318.99641400029</v>
      </c>
      <c r="D46" s="13">
        <f>1556.3-0.0000160000054165721</f>
        <v>1556.29998399999</v>
      </c>
      <c r="E46" s="13">
        <f>263.39-0.000272000019322149</f>
        <v>263.389727999981</v>
      </c>
      <c r="F46" s="13">
        <f>826.74+0.000178000031155534-621.414265999994-80.6115259998972</f>
        <v>124.71438600014</v>
      </c>
      <c r="G46" s="13">
        <v>0</v>
      </c>
      <c r="H46" s="13">
        <f>313.477+0.00359100010246038</f>
        <v>313.480591000102</v>
      </c>
      <c r="I46" s="13">
        <f>5.26-0.00331899995944696</f>
        <v>5.25668100004055</v>
      </c>
      <c r="J46" s="13">
        <f>55.86+0.00504400002682814-0.01</f>
        <v>55.8550440000268</v>
      </c>
      <c r="K46" s="13"/>
      <c r="L46" s="13"/>
      <c r="M46" s="13"/>
      <c r="N46" s="13"/>
      <c r="O46" s="13">
        <v>0</v>
      </c>
    </row>
    <row r="47" spans="3:15">
      <c r="C47" s="24"/>
      <c r="D47" s="24"/>
      <c r="F47" s="24"/>
      <c r="O47" s="24"/>
    </row>
    <row r="48" spans="4:15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</sheetData>
  <mergeCells count="2">
    <mergeCell ref="A1:O1"/>
    <mergeCell ref="A3:A46"/>
  </mergeCells>
  <pageMargins left="0.156944444444444" right="0.156944444444444" top="0.196527777777778" bottom="0.156944444444444" header="0.156944444444444" footer="0.156944444444444"/>
  <pageSetup paperSize="9" scale="4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口径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梁秋</cp:lastModifiedBy>
  <dcterms:created xsi:type="dcterms:W3CDTF">2010-10-20T03:57:00Z</dcterms:created>
  <cp:lastPrinted>2018-07-10T08:03:00Z</cp:lastPrinted>
  <dcterms:modified xsi:type="dcterms:W3CDTF">2018-09-25T08:23:25Z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2052-10.1.0.7566</vt:lpwstr>
  </property>
</Properties>
</file>